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З" sheetId="13" r:id="rId1"/>
    <sheet name="НА" sheetId="14" r:id="rId2"/>
  </sheets>
  <definedNames>
    <definedName name="_xlnm._FilterDatabase" localSheetId="0" hidden="1">З!$A$12:$D$102</definedName>
    <definedName name="_xlnm._FilterDatabase" localSheetId="1" hidden="1">НА!$A$5:$G$411</definedName>
    <definedName name="_xlnm.Print_Titles" localSheetId="0">З!$A:$C,З!$9:$11</definedName>
    <definedName name="_xlnm.Print_Titles" localSheetId="1">НА!$4:$9</definedName>
    <definedName name="_xlnm.Print_Area" localSheetId="0">З!$A$1:$D$102</definedName>
    <definedName name="_xlnm.Print_Area" localSheetId="1">НА!$A$1:$G$413</definedName>
  </definedNames>
  <calcPr calcId="145621" fullCalcOnLoad="1"/>
</workbook>
</file>

<file path=xl/calcChain.xml><?xml version="1.0" encoding="utf-8"?>
<calcChain xmlns="http://schemas.openxmlformats.org/spreadsheetml/2006/main">
  <c r="E230" i="14"/>
  <c r="E216"/>
  <c r="E303"/>
  <c r="E215"/>
  <c r="E390"/>
  <c r="E388"/>
  <c r="E387"/>
  <c r="E407"/>
  <c r="E406"/>
  <c r="E403"/>
  <c r="E402"/>
  <c r="E389"/>
  <c r="F68"/>
  <c r="E400"/>
  <c r="G405"/>
  <c r="F405"/>
  <c r="E405"/>
  <c r="E397"/>
  <c r="E396"/>
  <c r="E395"/>
  <c r="F92"/>
  <c r="F88"/>
  <c r="E92"/>
  <c r="E87"/>
  <c r="F214"/>
  <c r="E214"/>
  <c r="F202"/>
  <c r="E201"/>
  <c r="E13"/>
  <c r="D97" i="13"/>
  <c r="D96"/>
  <c r="D34"/>
  <c r="D33"/>
  <c r="D31"/>
  <c r="D98"/>
  <c r="D84"/>
  <c r="D86"/>
  <c r="D88"/>
  <c r="D90"/>
  <c r="D37"/>
  <c r="D42"/>
  <c r="D35"/>
  <c r="D16"/>
  <c r="G108" i="14"/>
  <c r="F108"/>
  <c r="E108"/>
  <c r="F393"/>
  <c r="E392"/>
  <c r="D94" i="13"/>
  <c r="D92"/>
  <c r="G144" i="14"/>
  <c r="F144"/>
  <c r="E143"/>
  <c r="E159"/>
  <c r="E158"/>
  <c r="E157"/>
  <c r="E156"/>
  <c r="E155"/>
  <c r="E154"/>
  <c r="E153"/>
  <c r="E152"/>
  <c r="E151"/>
  <c r="E150"/>
  <c r="E149"/>
  <c r="E148"/>
  <c r="E147"/>
  <c r="E146"/>
  <c r="E145"/>
  <c r="E142"/>
  <c r="E141"/>
  <c r="E140"/>
  <c r="E139"/>
  <c r="E138"/>
  <c r="E137"/>
  <c r="E136"/>
  <c r="E135"/>
  <c r="E134"/>
  <c r="E133"/>
  <c r="E132"/>
  <c r="E131"/>
  <c r="E130"/>
  <c r="E129"/>
  <c r="E128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7"/>
  <c r="E106"/>
  <c r="E105"/>
  <c r="E104"/>
  <c r="E103"/>
  <c r="E102"/>
  <c r="E101"/>
  <c r="E100"/>
  <c r="E99"/>
  <c r="E98"/>
  <c r="E97"/>
  <c r="E96"/>
  <c r="E95"/>
  <c r="G127"/>
  <c r="F127"/>
  <c r="F160"/>
  <c r="E79"/>
  <c r="E75"/>
  <c r="F74"/>
  <c r="F73"/>
  <c r="E72"/>
  <c r="D29" i="13"/>
  <c r="E127" i="14"/>
  <c r="E144"/>
  <c r="F86"/>
  <c r="D28" i="13"/>
  <c r="D27"/>
  <c r="E70" i="14"/>
  <c r="E71"/>
  <c r="E73"/>
  <c r="E74"/>
  <c r="E76"/>
  <c r="E77"/>
  <c r="E78"/>
  <c r="E80"/>
  <c r="E81"/>
  <c r="E82"/>
  <c r="E83"/>
  <c r="E84"/>
  <c r="E85"/>
  <c r="E69"/>
  <c r="E56"/>
  <c r="E57"/>
  <c r="E58"/>
  <c r="E59"/>
  <c r="E60"/>
  <c r="E61"/>
  <c r="E62"/>
  <c r="E63"/>
  <c r="E64"/>
  <c r="E65"/>
  <c r="E66"/>
  <c r="E67"/>
  <c r="E55"/>
  <c r="E16"/>
  <c r="E41"/>
  <c r="E35"/>
  <c r="E28"/>
  <c r="E18"/>
  <c r="E39"/>
  <c r="E48"/>
  <c r="E38"/>
  <c r="E40"/>
  <c r="E44"/>
  <c r="E49"/>
  <c r="E26"/>
  <c r="E25"/>
  <c r="E32"/>
  <c r="E47"/>
  <c r="E24"/>
  <c r="E30"/>
  <c r="E20"/>
  <c r="E46"/>
  <c r="E43"/>
  <c r="E42"/>
  <c r="E27"/>
  <c r="E22"/>
  <c r="E19"/>
  <c r="E33"/>
  <c r="E45"/>
  <c r="E37"/>
  <c r="E36"/>
  <c r="E34"/>
  <c r="E29"/>
  <c r="E23"/>
  <c r="E17"/>
  <c r="E50"/>
  <c r="E15"/>
  <c r="D21" i="13"/>
  <c r="D19"/>
  <c r="D17"/>
  <c r="D15"/>
  <c r="D13"/>
  <c r="D102"/>
  <c r="E11" i="14"/>
  <c r="F164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165"/>
  <c r="G160"/>
  <c r="G68"/>
  <c r="G54"/>
  <c r="E68"/>
  <c r="E160"/>
  <c r="G94"/>
  <c r="F54"/>
  <c r="F94"/>
  <c r="D25" i="13"/>
  <c r="D23"/>
  <c r="E404" i="14"/>
  <c r="E386"/>
  <c r="E318"/>
  <c r="E398"/>
  <c r="E200"/>
  <c r="E86"/>
  <c r="E410"/>
  <c r="E163"/>
  <c r="E53"/>
  <c r="E93"/>
  <c r="E304"/>
  <c r="E51"/>
  <c r="E409"/>
  <c r="D101" i="13"/>
  <c r="E408" i="14"/>
  <c r="D100" i="13"/>
</calcChain>
</file>

<file path=xl/comments1.xml><?xml version="1.0" encoding="utf-8"?>
<comments xmlns="http://schemas.openxmlformats.org/spreadsheetml/2006/main">
  <authors>
    <author>Тітенкова Юлія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Тітенкова Юлія: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Тітенкова Юлія: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<sst xmlns="http://schemas.openxmlformats.org/spreadsheetml/2006/main" count="946" uniqueCount="268">
  <si>
    <t>04100000000</t>
  </si>
  <si>
    <t>Обласний бюджет</t>
  </si>
  <si>
    <t>Державний бюджет</t>
  </si>
  <si>
    <t>04501000000</t>
  </si>
  <si>
    <t>04502000000</t>
  </si>
  <si>
    <t>04503000000</t>
  </si>
  <si>
    <t>04504000000</t>
  </si>
  <si>
    <t>04506000000</t>
  </si>
  <si>
    <t>04507000000</t>
  </si>
  <si>
    <t>04508000000</t>
  </si>
  <si>
    <t>04510000000</t>
  </si>
  <si>
    <t>04511000000</t>
  </si>
  <si>
    <t>04512000000</t>
  </si>
  <si>
    <t>04513000000</t>
  </si>
  <si>
    <t>04514000000</t>
  </si>
  <si>
    <t>04515000000</t>
  </si>
  <si>
    <t>04518000000</t>
  </si>
  <si>
    <t>04519000000</t>
  </si>
  <si>
    <t>04521000000</t>
  </si>
  <si>
    <t>04524000000</t>
  </si>
  <si>
    <t>04527000000</t>
  </si>
  <si>
    <t>04529000000</t>
  </si>
  <si>
    <t>04530000000</t>
  </si>
  <si>
    <t>04531000000</t>
  </si>
  <si>
    <t>04532000000</t>
  </si>
  <si>
    <t>04533000000</t>
  </si>
  <si>
    <t>04509000000</t>
  </si>
  <si>
    <t>04550000000</t>
  </si>
  <si>
    <t>04549000000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</si>
  <si>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</si>
  <si>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</si>
  <si>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</si>
  <si>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</si>
  <si>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</si>
  <si>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</si>
  <si>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</si>
  <si>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</si>
  <si>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</si>
  <si>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</si>
  <si>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04556000000</t>
  </si>
  <si>
    <t>04520000000</t>
  </si>
  <si>
    <t>04526000000</t>
  </si>
  <si>
    <t>04551000000</t>
  </si>
  <si>
    <t>04516000000</t>
  </si>
  <si>
    <t>04525000000</t>
  </si>
  <si>
    <t>04552000000</t>
  </si>
  <si>
    <t>04523000000</t>
  </si>
  <si>
    <t>04522000000</t>
  </si>
  <si>
    <t>04505000000</t>
  </si>
  <si>
    <t>04547000000</t>
  </si>
  <si>
    <t>04553000000</t>
  </si>
  <si>
    <t>04555000000</t>
  </si>
  <si>
    <t>природоохоронні заходи</t>
  </si>
  <si>
    <t>04557000000</t>
  </si>
  <si>
    <t>04558000000</t>
  </si>
  <si>
    <t>04559000000</t>
  </si>
  <si>
    <t>Реверсна дотація</t>
  </si>
  <si>
    <t>04554000000</t>
  </si>
  <si>
    <t>04560000000</t>
  </si>
  <si>
    <t>04536000000</t>
  </si>
  <si>
    <t>Код бюджету</t>
  </si>
  <si>
    <t>(код бюджету)</t>
  </si>
  <si>
    <t>04561000000</t>
  </si>
  <si>
    <t>04562000000</t>
  </si>
  <si>
    <t>з них</t>
  </si>
  <si>
    <t>на інклюзивно-ресурсні центри</t>
  </si>
  <si>
    <t>на приватні школи</t>
  </si>
  <si>
    <t>Додаток 5</t>
  </si>
  <si>
    <t>05100000000</t>
  </si>
  <si>
    <t>Обласний бюджет Донецької області</t>
  </si>
  <si>
    <t>на лікування хворих на цукровий діабет інсуліном та нецукровий діабет десмопресином</t>
  </si>
  <si>
    <t>на видатки споживання</t>
  </si>
  <si>
    <t>на видатки розвитку</t>
  </si>
  <si>
    <t xml:space="preserve">до рішення обласної ради </t>
  </si>
  <si>
    <t>Бюджет Дубовиківської сільської територіальної громади</t>
  </si>
  <si>
    <t>04563000000</t>
  </si>
  <si>
    <t xml:space="preserve">Бюджет Глеюватської сільської територіальної громади </t>
  </si>
  <si>
    <t>04564000000</t>
  </si>
  <si>
    <t xml:space="preserve">Бюджет Затишнянської сільської територіальної громади </t>
  </si>
  <si>
    <t>04565000000</t>
  </si>
  <si>
    <t xml:space="preserve">Бюджет Магдалинівської селищної територіальної громади </t>
  </si>
  <si>
    <t>04566000000</t>
  </si>
  <si>
    <t xml:space="preserve">Бюджет Обухівської селищної територіальної громади </t>
  </si>
  <si>
    <t>04567000000</t>
  </si>
  <si>
    <t xml:space="preserve">Бюджет Чернеччинської сільської територіальної громади </t>
  </si>
  <si>
    <t>04568000000</t>
  </si>
  <si>
    <t xml:space="preserve">Бюджет Підгородненської міської територіальної громади </t>
  </si>
  <si>
    <t>04570000000</t>
  </si>
  <si>
    <t xml:space="preserve">Бюджет Черкаської селищної територіальної громади </t>
  </si>
  <si>
    <t>04571000000</t>
  </si>
  <si>
    <t xml:space="preserve">Бюджет Кам'янської міської територіальної громади </t>
  </si>
  <si>
    <t>04572000000</t>
  </si>
  <si>
    <t>Бюджет Брагинівської сільської територіальної громади</t>
  </si>
  <si>
    <t>04573000000</t>
  </si>
  <si>
    <t>Бюджет Верхівцівської міської територіальної громади</t>
  </si>
  <si>
    <t>04574000000</t>
  </si>
  <si>
    <t>Бюджет Вільногірської міської територіальної громади</t>
  </si>
  <si>
    <t>04575000000</t>
  </si>
  <si>
    <t>Бюджет Губиниської селищної територіальної громади</t>
  </si>
  <si>
    <t>04576000000</t>
  </si>
  <si>
    <t xml:space="preserve">Бюджет Дніпровської міської територіальної громади </t>
  </si>
  <si>
    <t>04577000000</t>
  </si>
  <si>
    <t>Бюджет Жовтоводської міської територіальної громади</t>
  </si>
  <si>
    <t>04578000000</t>
  </si>
  <si>
    <t>Бюджет Криворізької міської територіальної громади</t>
  </si>
  <si>
    <t>04579000000</t>
  </si>
  <si>
    <t>Бюджет Лозуватської сільської територіальної громади</t>
  </si>
  <si>
    <t>04580000000</t>
  </si>
  <si>
    <t>04581000000</t>
  </si>
  <si>
    <t>Бюджет Нікопольської міської територіальної громади</t>
  </si>
  <si>
    <t>04582000000</t>
  </si>
  <si>
    <t>Бюджет Новомосковської міської територіальної громади</t>
  </si>
  <si>
    <t>04583000000</t>
  </si>
  <si>
    <t>Бюджет Новопільської сільської територіальної громади</t>
  </si>
  <si>
    <t>04584000000</t>
  </si>
  <si>
    <t>Бюджет Павлоградської міської територіальної громади</t>
  </si>
  <si>
    <t>04585000000</t>
  </si>
  <si>
    <t>Бюджет Першотравенської міської територіальної громади</t>
  </si>
  <si>
    <t>04586000000</t>
  </si>
  <si>
    <t>Бюджет Петропавлівської селищної територіальної громади</t>
  </si>
  <si>
    <t>04587000000</t>
  </si>
  <si>
    <t>Бюджет Покровської сільської територіальної громади</t>
  </si>
  <si>
    <t>04588000000</t>
  </si>
  <si>
    <t>Бюджет П’ятихатської міської територіальної громади</t>
  </si>
  <si>
    <t>04589000000</t>
  </si>
  <si>
    <t>Бюджет Синельниківської міської територіальної громади</t>
  </si>
  <si>
    <t>04590000000</t>
  </si>
  <si>
    <t>Бюджет Слов'янської сільської територіальної громади</t>
  </si>
  <si>
    <t>04591000000</t>
  </si>
  <si>
    <t>Бюджет Тернівської міської територіальної громади</t>
  </si>
  <si>
    <t xml:space="preserve">Бюджет Марганецької міської територіальної громади </t>
  </si>
  <si>
    <t xml:space="preserve">Бюджет Покровської міської територіальної громади </t>
  </si>
  <si>
    <t>Бюджет Апостолівської міської територіальної громади</t>
  </si>
  <si>
    <t xml:space="preserve">Бюджет Богданівської сільської територіальної громади </t>
  </si>
  <si>
    <t xml:space="preserve">Бюджет Божедарівської селищної територіальної громади </t>
  </si>
  <si>
    <t xml:space="preserve">Бюджет Вербківської сільської територіальної громади </t>
  </si>
  <si>
    <t xml:space="preserve">Бюджет Святовасилівської сільської територіальної громади </t>
  </si>
  <si>
    <t xml:space="preserve">Бюджет Вакулівської сільської територіальної громади </t>
  </si>
  <si>
    <t xml:space="preserve">Бюджет Зеленодольської міської територіальної громади </t>
  </si>
  <si>
    <t xml:space="preserve">Бюджет Грушівської сільської територіальної громади </t>
  </si>
  <si>
    <t xml:space="preserve">Бюджет Ляшківської сільської територіальної громади </t>
  </si>
  <si>
    <t xml:space="preserve">Бюджет Могилівської сільської територіальної громади </t>
  </si>
  <si>
    <t xml:space="preserve">Бюджет Нивотрудівської сільської територіальної громади </t>
  </si>
  <si>
    <t xml:space="preserve">Бюджет Новопокровської селищної територіальної громади </t>
  </si>
  <si>
    <t xml:space="preserve">Бюджет Солонянської селищної територіальної громади </t>
  </si>
  <si>
    <t xml:space="preserve">Бюджет Сурсько-Литовської сільської територіальної громади </t>
  </si>
  <si>
    <t xml:space="preserve">Бюджет Слобожанської селищної територіальної громади </t>
  </si>
  <si>
    <t xml:space="preserve">Бюджет Мирівської сільської територіальної громади </t>
  </si>
  <si>
    <t xml:space="preserve">Бюджет Васильківської селищної територіальної громади </t>
  </si>
  <si>
    <t xml:space="preserve">Бюджет Вишнівської селищної територіальної громади </t>
  </si>
  <si>
    <t xml:space="preserve">Бюджет Криничанської селищної територіальної громади </t>
  </si>
  <si>
    <t xml:space="preserve">Бюджет Лихівської селищної територіальної громади </t>
  </si>
  <si>
    <t xml:space="preserve">Бюджет Покровської селищної територіальної громади </t>
  </si>
  <si>
    <t xml:space="preserve">Бюджет Роздорської селищної територіальної громади </t>
  </si>
  <si>
    <t xml:space="preserve">Бюджет Софіївської селищної  територіальної громади </t>
  </si>
  <si>
    <t xml:space="preserve">Бюджет Томаківської селищної територіальної громади </t>
  </si>
  <si>
    <t xml:space="preserve">Бюджет Царичанської селищної територіальної громади </t>
  </si>
  <si>
    <t xml:space="preserve">Бюджет Великомихайлівської сільської територіальної громади </t>
  </si>
  <si>
    <t xml:space="preserve">Бюджет Гречаноподівської сільської територіальної громади </t>
  </si>
  <si>
    <t xml:space="preserve">Бюджет Маломихайлівської сільської територіальної громади </t>
  </si>
  <si>
    <t xml:space="preserve">Бюджет Новолатівської сільської територіальної громади </t>
  </si>
  <si>
    <t xml:space="preserve">Бюджет Новопавлівської сільської територіальної громади </t>
  </si>
  <si>
    <t xml:space="preserve">Бюджет Верхньодніпровської міської територіальної громади  </t>
  </si>
  <si>
    <t xml:space="preserve">Бюджет Межівської селищної територіальної громади </t>
  </si>
  <si>
    <t xml:space="preserve">Бюджет Червоногригорівської селищної територіальної громади </t>
  </si>
  <si>
    <t xml:space="preserve">Бюджет Троїцької сільської територіальної громади </t>
  </si>
  <si>
    <t xml:space="preserve">Бюджет Петриківської селищної територіальної громади </t>
  </si>
  <si>
    <t xml:space="preserve">Бюджет Раївської сільської територіальної громади </t>
  </si>
  <si>
    <t xml:space="preserve">Бюджет Іларіонівської селищної територіальної громади </t>
  </si>
  <si>
    <t xml:space="preserve">Бюджет Славгородської селищної територіальної громади </t>
  </si>
  <si>
    <t xml:space="preserve">Бюджет Китайгородської сільської територіальної громади </t>
  </si>
  <si>
    <t xml:space="preserve">Бюджет Карпівської сільської територіальної громади </t>
  </si>
  <si>
    <t xml:space="preserve">Бюджет Широківської селищної територіальної громади </t>
  </si>
  <si>
    <t xml:space="preserve">Бюджет Юр’ївської селищної територіальної громади </t>
  </si>
  <si>
    <t xml:space="preserve">Бюджет Любимівської сільської територіальної громади </t>
  </si>
  <si>
    <t xml:space="preserve">Бюджет Української сільської територіальної громади </t>
  </si>
  <si>
    <t xml:space="preserve">Бюджет Саксаганської сільської територіальної громади </t>
  </si>
  <si>
    <t xml:space="preserve">Бюджет Девладівської сільської територіальної громади </t>
  </si>
  <si>
    <t>Бюджет Личківської сільської територіальної громади</t>
  </si>
  <si>
    <t>Бюджет Перещепинської міської територіальної громади</t>
  </si>
  <si>
    <t>Бюджет Піщанської сільської територіальної громади</t>
  </si>
  <si>
    <t>Бюджет Чумаківської сільської територіальної громади</t>
  </si>
  <si>
    <t xml:space="preserve">Бюджет Першотравневської сільської територіальної громади </t>
  </si>
  <si>
    <t xml:space="preserve">Бюджет Межиріцької сільської територіальної громади </t>
  </si>
  <si>
    <t xml:space="preserve">Бюджет Новоолександрівської сільської територіальної громади </t>
  </si>
  <si>
    <t>Разом по бюджетах  територіальних громад</t>
  </si>
  <si>
    <t>Усього</t>
  </si>
  <si>
    <t>загальний фонд</t>
  </si>
  <si>
    <t>спеціальний фонд</t>
  </si>
  <si>
    <t xml:space="preserve">Найменування трансферту /
Найменування бюджету – надавача міжбюджетного трансферту
                                                                                 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</si>
  <si>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</si>
  <si>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</si>
  <si>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</si>
  <si>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3719130</t>
  </si>
  <si>
    <t>0919270</t>
  </si>
  <si>
    <t>0619310</t>
  </si>
  <si>
    <t>0119770</t>
  </si>
  <si>
    <t>0819770</t>
  </si>
  <si>
    <t>УСЬОГО за розділами І,ІІ, у тому числі:</t>
  </si>
  <si>
    <t>Код Програмної класифікації видатків та кредитування місцевого бюджету / Код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</si>
  <si>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</si>
  <si>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</si>
  <si>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</si>
  <si>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</si>
  <si>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</si>
  <si>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у тому числі:</t>
  </si>
  <si>
    <t>Інші субвенції з місцевого бюджету,</t>
  </si>
  <si>
    <t>0619330</t>
  </si>
  <si>
    <t>0719430</t>
  </si>
  <si>
    <t>Освітня субвенція з державного бюджету місцевим бюджетам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</si>
  <si>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</si>
  <si>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</si>
  <si>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41034900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</si>
  <si>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</si>
  <si>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</si>
  <si>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УСЬОГО за розділами І, ІІ, у тому числі:</t>
  </si>
  <si>
    <t xml:space="preserve"> ІІ. Трансферти із спеціального фонду бюджету</t>
  </si>
  <si>
    <t xml:space="preserve"> І. Трансферти із загального фонду бюджету</t>
  </si>
  <si>
    <t>1. Показники міжбюджетних трансфертів з інших бюджетів</t>
  </si>
  <si>
    <t xml:space="preserve"> І. Трансферти до загального фонду бюджету</t>
  </si>
  <si>
    <t xml:space="preserve"> ІІ. Трансферти до спеціального фонду бюджету</t>
  </si>
  <si>
    <t>3719110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</si>
  <si>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</si>
  <si>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обласного бюджету до місцевих бюджетів співфінансування органів місцевого самоврядування області – переможців конкурсів, учасників спільних проєктів (програм), державних, міжнародних, громадських організацій (фондів), спрямованих на розвиток місцевого самоврядування, – Швейцарсько-Український проект „Підтримка децентралізації в Україні” DESPRO</t>
  </si>
  <si>
    <t>на утримання осіб з інвалідністю міста Дніпра, які мають розлади спектру аутизму</t>
  </si>
  <si>
    <t xml:space="preserve">Разом по бюджетах міських територіальних громад з адміністративним центром у місті обласного значення </t>
  </si>
  <si>
    <t>Код Класифікації доходу бюджету /
Код бюджету</t>
  </si>
  <si>
    <t xml:space="preserve">Бюджет Миколаївської сільської територіальної громади (Синельниківський район) </t>
  </si>
  <si>
    <t>Бюджет Миколаївської сільської територіальної громади (Дніпровський район)</t>
  </si>
  <si>
    <t>Бюджет Верхньодніпровської міської територіальної громади</t>
  </si>
  <si>
    <t xml:space="preserve">Бюджет Лозуватської сільської територіальної громади </t>
  </si>
  <si>
    <t>Бюджет Покровської селищної територіальної громади</t>
  </si>
  <si>
    <t>0719490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</si>
  <si>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</si>
  <si>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</si>
  <si>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Бюджет Слобожанської селищної територіальної громади</t>
  </si>
  <si>
    <t>Бюджет Зайцівської сільської територіальної громади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</si>
  <si>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 наслідків</t>
  </si>
  <si>
    <t>Субвенція з обласного бюджету бюджетам територіальних громад на виконання доручень виборців депутатами обласної ради у 2021 році</t>
  </si>
  <si>
    <t xml:space="preserve">Перший заступник голови обласної ради </t>
  </si>
  <si>
    <t>на забезпечення роботи постійно діючих позаштатних військово-лікарських комісій районних територіальних центрів комплектування та соціальної підтримки</t>
  </si>
  <si>
    <t>на забезпечення офтальмологічної допомоги населенню міста</t>
  </si>
  <si>
    <t>3719150</t>
  </si>
  <si>
    <t xml:space="preserve">Інші дотації з місцевого бюджету 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</si>
  <si>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</si>
  <si>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</si>
  <si>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</si>
  <si>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укріплення матеріально-технічної бази закладів освіти</t>
  </si>
  <si>
    <t>0619800</t>
  </si>
  <si>
    <t>9800</t>
  </si>
  <si>
    <t>99000000000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</si>
  <si>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</si>
  <si>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1219730</t>
  </si>
  <si>
    <t>використання коштів, які надходять у порядку відшкодування втрат сільськогосподарського і лісогосподарського виробництва</t>
  </si>
  <si>
    <t>Субвенція з обласного бюджету до місцевих бюджетів на фінансування переможців обласного конкурсу проєктів і програм розвитку місцевого самоврядування</t>
  </si>
  <si>
    <t>на виконання заходів регіональної програми забезпечення громадського порядку та громадської безпеки на території Дніпропетровської області на період до 2025 року</t>
  </si>
  <si>
    <t>04545000000</t>
  </si>
  <si>
    <t>Зміни до міжбюджетних трансфертів на 2021 рік</t>
  </si>
  <si>
    <t>грн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</si>
  <si>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</si>
  <si>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</si>
  <si>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на виконання лабораторних досліджень комунальним закладом „Дніпропетровське обласне бюро судово-медичної експертизи” Дніпропетровської обласної ради”</t>
  </si>
  <si>
    <t>на придбання предметів, матеріалів та обладнання для ДПТНЗ „Марганецький професійний ліцей”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</si>
  <si>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</si>
  <si>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на виконання заходів регіональної цільової соціальної програми „Освіта Дніпропетровщини до 2021 року”</t>
  </si>
  <si>
    <t>Субвенція з місцевого бюджету на реалізацію заходів, спрямованих на розвиток системи охорони здоров’я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</si>
  <si>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на виконання заходів програми  впровадження державної політики органами виконавчої влади у Дніпропетровській області на 2016 – 2025 роки </t>
  </si>
  <si>
    <t>Г. ГУФМАН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</si>
</sst>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5" fillId="0" borderId="0" xfId="0" applyFont="1" applyFill="1"/>
    <xf numFmtId="0" fontId="9" fillId="0" borderId="0" xfId="0" applyFont="1" applyFill="1"/>
    <xf numFmtId="4" fontId="9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0" fontId="11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9" fillId="0" borderId="2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/>
    <xf numFmtId="4" fontId="5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vertical="center" wrapText="1"/>
    </xf>
    <xf numFmtId="0" fontId="4" fillId="0" borderId="9" xfId="0" applyFont="1" applyFill="1" applyBorder="1"/>
    <xf numFmtId="0" fontId="5" fillId="0" borderId="9" xfId="0" applyFont="1" applyFill="1" applyBorder="1"/>
    <xf numFmtId="4" fontId="4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/>
    <xf numFmtId="0" fontId="8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</cellXfs>
  <cellStyles count="5">
    <cellStyle name="Normal_Доходи" xfId="1"/>
    <cellStyle name="Обычный" xfId="0" builtinId="0"/>
    <cellStyle name="Обычный 2" xfId="2"/>
    <cellStyle name="Обычный 4" xfId="3"/>
    <cellStyle name="Обычный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Zeros="0" tabSelected="1" view="pageLayout" topLeftCell="A64" zoomScaleNormal="25" zoomScaleSheetLayoutView="75" workbookViewId="0">
      <selection activeCell="A5" sqref="A5"/>
    </sheetView>
  </sheetViews>
  <sheetFormatPr defaultRowHeight="18.75"/>
  <cols>
    <col min="1" max="1" width="22.42578125" style="2" customWidth="1"/>
    <col min="2" max="2" width="132" style="2" customWidth="1"/>
    <col min="3" max="3" width="27.140625" style="2" customWidth="1"/>
    <col min="4" max="4" width="33.28515625" style="2" customWidth="1"/>
    <col min="5" max="5" width="29.140625" style="2" customWidth="1"/>
    <col min="6" max="6" width="23.85546875" style="2" customWidth="1"/>
    <col min="7" max="16384" width="9.140625" style="2"/>
  </cols>
  <sheetData>
    <row r="1" spans="1:4">
      <c r="D1" s="3" t="s">
        <v>67</v>
      </c>
    </row>
    <row r="2" spans="1:4">
      <c r="D2" s="3" t="s">
        <v>73</v>
      </c>
    </row>
    <row r="4" spans="1:4" ht="27.75" customHeight="1">
      <c r="A4" s="73" t="s">
        <v>257</v>
      </c>
      <c r="B4" s="73"/>
      <c r="C4" s="73"/>
      <c r="D4" s="73"/>
    </row>
    <row r="5" spans="1:4" ht="33" customHeight="1">
      <c r="B5" s="76" t="s">
        <v>0</v>
      </c>
      <c r="C5" s="76"/>
    </row>
    <row r="6" spans="1:4">
      <c r="B6" s="77" t="s">
        <v>61</v>
      </c>
      <c r="C6" s="77"/>
    </row>
    <row r="7" spans="1:4" ht="24.75" customHeight="1">
      <c r="A7" s="74" t="s">
        <v>218</v>
      </c>
      <c r="B7" s="74"/>
      <c r="C7" s="74"/>
      <c r="D7" s="74"/>
    </row>
    <row r="8" spans="1:4">
      <c r="A8" s="4"/>
      <c r="B8" s="4"/>
      <c r="C8" s="4"/>
      <c r="D8" s="5" t="s">
        <v>258</v>
      </c>
    </row>
    <row r="9" spans="1:4" s="6" customFormat="1">
      <c r="A9" s="75" t="s">
        <v>226</v>
      </c>
      <c r="B9" s="75" t="s">
        <v>189</v>
      </c>
      <c r="C9" s="75"/>
      <c r="D9" s="75" t="s">
        <v>186</v>
      </c>
    </row>
    <row r="10" spans="1:4" s="6" customFormat="1">
      <c r="A10" s="75"/>
      <c r="B10" s="75"/>
      <c r="C10" s="75"/>
      <c r="D10" s="75"/>
    </row>
    <row r="11" spans="1:4" s="6" customFormat="1" ht="41.25" customHeight="1">
      <c r="A11" s="75"/>
      <c r="B11" s="75"/>
      <c r="C11" s="75"/>
      <c r="D11" s="75"/>
    </row>
    <row r="12" spans="1:4" s="7" customFormat="1" ht="30" customHeight="1">
      <c r="A12" s="78" t="s">
        <v>219</v>
      </c>
      <c r="B12" s="79"/>
      <c r="C12" s="79"/>
      <c r="D12" s="80"/>
    </row>
    <row r="13" spans="1:4" s="7" customFormat="1" ht="39.75" customHeight="1">
      <c r="A13" s="8">
        <v>41020200</v>
      </c>
      <c r="B13" s="69" t="s">
        <v>259</v>
      </c>
      <c r="C13" s="70"/>
      <c r="D13" s="57">
        <f>D14</f>
        <v>369321700</v>
      </c>
    </row>
    <row r="14" spans="1:4" s="7" customFormat="1">
      <c r="A14" s="9">
        <v>99000000000</v>
      </c>
      <c r="B14" s="9" t="s">
        <v>2</v>
      </c>
      <c r="C14" s="10"/>
      <c r="D14" s="58">
        <v>369321700</v>
      </c>
    </row>
    <row r="15" spans="1:4" s="7" customFormat="1" ht="39.75" customHeight="1">
      <c r="A15" s="8">
        <v>41033000</v>
      </c>
      <c r="B15" s="69" t="s">
        <v>260</v>
      </c>
      <c r="C15" s="70"/>
      <c r="D15" s="57">
        <f>D16</f>
        <v>268080500</v>
      </c>
    </row>
    <row r="16" spans="1:4" s="7" customFormat="1">
      <c r="A16" s="9">
        <v>99000000000</v>
      </c>
      <c r="B16" s="9" t="s">
        <v>2</v>
      </c>
      <c r="C16" s="10"/>
      <c r="D16" s="58">
        <f>257138800+10941700</f>
        <v>268080500</v>
      </c>
    </row>
    <row r="17" spans="1:6" s="7" customFormat="1" ht="27.75" customHeight="1">
      <c r="A17" s="8">
        <v>41033900</v>
      </c>
      <c r="B17" s="8" t="s">
        <v>209</v>
      </c>
      <c r="C17" s="10"/>
      <c r="D17" s="57">
        <f>D18</f>
        <v>768619500</v>
      </c>
    </row>
    <row r="18" spans="1:6" s="7" customFormat="1">
      <c r="A18" s="9">
        <v>99000000000</v>
      </c>
      <c r="B18" s="9" t="s">
        <v>2</v>
      </c>
      <c r="C18" s="10"/>
      <c r="D18" s="58">
        <v>768619500</v>
      </c>
    </row>
    <row r="19" spans="1:6" s="7" customFormat="1" ht="74.25" customHeight="1">
      <c r="A19" s="8">
        <v>41034400</v>
      </c>
      <c r="B19" s="69" t="s">
        <v>210</v>
      </c>
      <c r="C19" s="70"/>
      <c r="D19" s="57">
        <f>D20</f>
        <v>88406700</v>
      </c>
    </row>
    <row r="20" spans="1:6" s="7" customFormat="1">
      <c r="A20" s="9">
        <v>99000000000</v>
      </c>
      <c r="B20" s="9" t="s">
        <v>2</v>
      </c>
      <c r="C20" s="10"/>
      <c r="D20" s="58">
        <v>88406700</v>
      </c>
    </row>
    <row r="21" spans="1:6" s="7" customFormat="1" ht="42.75" customHeight="1">
      <c r="A21" s="8">
        <v>41035400</v>
      </c>
      <c r="B21" s="69" t="s">
        <v>211</v>
      </c>
      <c r="C21" s="70"/>
      <c r="D21" s="57">
        <f>D22</f>
        <v>33567100</v>
      </c>
    </row>
    <row r="22" spans="1:6" s="7" customFormat="1">
      <c r="A22" s="9">
        <v>99000000000</v>
      </c>
      <c r="B22" s="9" t="s">
        <v>2</v>
      </c>
      <c r="C22" s="10"/>
      <c r="D22" s="58">
        <v>33567100</v>
      </c>
    </row>
    <row r="23" spans="1:6" s="7" customFormat="1" ht="29.25" customHeight="1">
      <c r="A23" s="8">
        <v>41053900</v>
      </c>
      <c r="B23" s="8" t="s">
        <v>206</v>
      </c>
      <c r="C23" s="10"/>
      <c r="D23" s="57">
        <f>D25+D27+D29+D35+D31+D33</f>
        <v>11710775</v>
      </c>
      <c r="F23" s="11"/>
    </row>
    <row r="24" spans="1:6" s="7" customFormat="1">
      <c r="A24" s="9"/>
      <c r="B24" s="9" t="s">
        <v>205</v>
      </c>
      <c r="C24" s="10"/>
      <c r="D24" s="59"/>
    </row>
    <row r="25" spans="1:6" s="7" customFormat="1" ht="45.75" customHeight="1">
      <c r="A25" s="9"/>
      <c r="B25" s="67" t="s">
        <v>261</v>
      </c>
      <c r="C25" s="68"/>
      <c r="D25" s="58">
        <f>D26</f>
        <v>3728400</v>
      </c>
    </row>
    <row r="26" spans="1:6" ht="33.75" customHeight="1">
      <c r="A26" s="12" t="s">
        <v>68</v>
      </c>
      <c r="B26" s="13" t="s">
        <v>69</v>
      </c>
      <c r="C26" s="14"/>
      <c r="D26" s="61">
        <v>3728400</v>
      </c>
    </row>
    <row r="27" spans="1:6" s="6" customFormat="1" ht="33.75" customHeight="1">
      <c r="A27" s="15"/>
      <c r="B27" s="67" t="s">
        <v>224</v>
      </c>
      <c r="C27" s="68"/>
      <c r="D27" s="58">
        <f>D28</f>
        <v>1810735</v>
      </c>
    </row>
    <row r="28" spans="1:6" s="6" customFormat="1" ht="33.75" customHeight="1">
      <c r="A28" s="15" t="s">
        <v>99</v>
      </c>
      <c r="B28" s="67" t="s">
        <v>100</v>
      </c>
      <c r="C28" s="68"/>
      <c r="D28" s="58">
        <f>1810735</f>
        <v>1810735</v>
      </c>
    </row>
    <row r="29" spans="1:6" s="6" customFormat="1" ht="33.75" customHeight="1">
      <c r="A29" s="15"/>
      <c r="B29" s="67" t="s">
        <v>262</v>
      </c>
      <c r="C29" s="68"/>
      <c r="D29" s="58">
        <f>D30</f>
        <v>119600</v>
      </c>
    </row>
    <row r="30" spans="1:6" s="6" customFormat="1" ht="33.75" customHeight="1">
      <c r="A30" s="15" t="s">
        <v>62</v>
      </c>
      <c r="B30" s="67" t="s">
        <v>130</v>
      </c>
      <c r="C30" s="68"/>
      <c r="D30" s="58">
        <v>119600</v>
      </c>
    </row>
    <row r="31" spans="1:6" s="6" customFormat="1" ht="40.5" customHeight="1">
      <c r="A31" s="15"/>
      <c r="B31" s="9" t="s">
        <v>240</v>
      </c>
      <c r="C31" s="16"/>
      <c r="D31" s="58">
        <f>D32</f>
        <v>1204200</v>
      </c>
    </row>
    <row r="32" spans="1:6" s="6" customFormat="1" ht="33.75" customHeight="1">
      <c r="A32" s="17" t="s">
        <v>103</v>
      </c>
      <c r="B32" s="9" t="s">
        <v>104</v>
      </c>
      <c r="C32" s="16"/>
      <c r="D32" s="58">
        <v>1204200</v>
      </c>
    </row>
    <row r="33" spans="1:4" s="6" customFormat="1" ht="33.75" customHeight="1">
      <c r="A33" s="17"/>
      <c r="B33" s="9" t="s">
        <v>241</v>
      </c>
      <c r="C33" s="16"/>
      <c r="D33" s="58">
        <f>D34</f>
        <v>4000000</v>
      </c>
    </row>
    <row r="34" spans="1:4" s="6" customFormat="1" ht="33.75" customHeight="1">
      <c r="A34" s="17" t="s">
        <v>103</v>
      </c>
      <c r="B34" s="9" t="s">
        <v>104</v>
      </c>
      <c r="C34" s="16"/>
      <c r="D34" s="58">
        <f>4000000</f>
        <v>4000000</v>
      </c>
    </row>
    <row r="35" spans="1:4" s="6" customFormat="1" ht="43.5" customHeight="1">
      <c r="A35" s="15"/>
      <c r="B35" s="67" t="s">
        <v>237</v>
      </c>
      <c r="C35" s="68"/>
      <c r="D35" s="58">
        <f>D42+D84</f>
        <v>847840</v>
      </c>
    </row>
    <row r="36" spans="1:4" s="6" customFormat="1" ht="27.75" customHeight="1">
      <c r="A36" s="17" t="s">
        <v>95</v>
      </c>
      <c r="B36" s="72" t="s">
        <v>96</v>
      </c>
      <c r="C36" s="72"/>
      <c r="D36" s="58">
        <v>34500</v>
      </c>
    </row>
    <row r="37" spans="1:4" s="6" customFormat="1" ht="27.75" customHeight="1">
      <c r="A37" s="17" t="s">
        <v>101</v>
      </c>
      <c r="B37" s="72" t="s">
        <v>102</v>
      </c>
      <c r="C37" s="72"/>
      <c r="D37" s="58">
        <f>67350</f>
        <v>67350</v>
      </c>
    </row>
    <row r="38" spans="1:4" s="6" customFormat="1" ht="27.75" customHeight="1">
      <c r="A38" s="17" t="s">
        <v>114</v>
      </c>
      <c r="B38" s="72" t="s">
        <v>115</v>
      </c>
      <c r="C38" s="72"/>
      <c r="D38" s="58">
        <v>105200</v>
      </c>
    </row>
    <row r="39" spans="1:4" s="6" customFormat="1" ht="27.75" customHeight="1">
      <c r="A39" s="17" t="s">
        <v>63</v>
      </c>
      <c r="B39" s="72" t="s">
        <v>131</v>
      </c>
      <c r="C39" s="72"/>
      <c r="D39" s="58">
        <v>66000</v>
      </c>
    </row>
    <row r="40" spans="1:4" s="6" customFormat="1" ht="27.75" customHeight="1">
      <c r="A40" s="17" t="s">
        <v>124</v>
      </c>
      <c r="B40" s="72" t="s">
        <v>125</v>
      </c>
      <c r="C40" s="72"/>
      <c r="D40" s="58">
        <v>45900</v>
      </c>
    </row>
    <row r="41" spans="1:4" s="6" customFormat="1" ht="27.75" customHeight="1">
      <c r="A41" s="17" t="s">
        <v>128</v>
      </c>
      <c r="B41" s="72" t="s">
        <v>129</v>
      </c>
      <c r="C41" s="72"/>
      <c r="D41" s="58">
        <v>41850</v>
      </c>
    </row>
    <row r="42" spans="1:4" s="6" customFormat="1" ht="27.75" customHeight="1">
      <c r="A42" s="18" t="s">
        <v>225</v>
      </c>
      <c r="B42" s="19"/>
      <c r="C42" s="20"/>
      <c r="D42" s="57">
        <f>SUM(D36:D41)</f>
        <v>360800</v>
      </c>
    </row>
    <row r="43" spans="1:4" s="6" customFormat="1" ht="27.75" customHeight="1">
      <c r="A43" s="17" t="s">
        <v>16</v>
      </c>
      <c r="B43" s="72" t="s">
        <v>134</v>
      </c>
      <c r="C43" s="72"/>
      <c r="D43" s="58">
        <v>8700</v>
      </c>
    </row>
    <row r="44" spans="1:4" s="6" customFormat="1" ht="27.75" customHeight="1">
      <c r="A44" s="17" t="s">
        <v>48</v>
      </c>
      <c r="B44" s="72" t="s">
        <v>137</v>
      </c>
      <c r="C44" s="72"/>
      <c r="D44" s="58">
        <v>4500</v>
      </c>
    </row>
    <row r="45" spans="1:4" s="6" customFormat="1" ht="27.75" customHeight="1">
      <c r="A45" s="17" t="s">
        <v>17</v>
      </c>
      <c r="B45" s="72" t="s">
        <v>148</v>
      </c>
      <c r="C45" s="72"/>
      <c r="D45" s="58">
        <v>30450</v>
      </c>
    </row>
    <row r="46" spans="1:4" s="6" customFormat="1" ht="27.75" customHeight="1">
      <c r="A46" s="17" t="s">
        <v>5</v>
      </c>
      <c r="B46" s="72" t="s">
        <v>135</v>
      </c>
      <c r="C46" s="72"/>
      <c r="D46" s="58">
        <v>11100</v>
      </c>
    </row>
    <row r="47" spans="1:4" s="6" customFormat="1" ht="27.75" customHeight="1">
      <c r="A47" s="17" t="s">
        <v>59</v>
      </c>
      <c r="B47" s="72" t="s">
        <v>162</v>
      </c>
      <c r="C47" s="72"/>
      <c r="D47" s="58">
        <v>25950</v>
      </c>
    </row>
    <row r="48" spans="1:4" s="6" customFormat="1" ht="27.75" customHeight="1">
      <c r="A48" s="17" t="s">
        <v>40</v>
      </c>
      <c r="B48" s="72" t="s">
        <v>149</v>
      </c>
      <c r="C48" s="72"/>
      <c r="D48" s="58">
        <v>5700</v>
      </c>
    </row>
    <row r="49" spans="1:4" s="6" customFormat="1" ht="27.75" customHeight="1">
      <c r="A49" s="17" t="s">
        <v>22</v>
      </c>
      <c r="B49" s="72" t="s">
        <v>158</v>
      </c>
      <c r="C49" s="72"/>
      <c r="D49" s="58">
        <v>7050</v>
      </c>
    </row>
    <row r="50" spans="1:4" s="6" customFormat="1" ht="27.75" customHeight="1">
      <c r="A50" s="17" t="s">
        <v>39</v>
      </c>
      <c r="B50" s="72" t="s">
        <v>177</v>
      </c>
      <c r="C50" s="72"/>
      <c r="D50" s="58">
        <v>5400</v>
      </c>
    </row>
    <row r="51" spans="1:4" s="6" customFormat="1" ht="27.75" customHeight="1">
      <c r="A51" s="17" t="s">
        <v>31</v>
      </c>
      <c r="B51" s="72" t="s">
        <v>74</v>
      </c>
      <c r="C51" s="72"/>
      <c r="D51" s="58">
        <v>5250</v>
      </c>
    </row>
    <row r="52" spans="1:4" s="6" customFormat="1" ht="27.75" customHeight="1">
      <c r="A52" s="17" t="s">
        <v>49</v>
      </c>
      <c r="B52" s="72" t="s">
        <v>168</v>
      </c>
      <c r="C52" s="72"/>
      <c r="D52" s="58">
        <v>18450</v>
      </c>
    </row>
    <row r="53" spans="1:4" s="6" customFormat="1" ht="27.75" customHeight="1">
      <c r="A53" s="17" t="s">
        <v>27</v>
      </c>
      <c r="B53" s="72" t="s">
        <v>171</v>
      </c>
      <c r="C53" s="72"/>
      <c r="D53" s="58">
        <v>6450</v>
      </c>
    </row>
    <row r="54" spans="1:4" s="6" customFormat="1" ht="27.75" customHeight="1">
      <c r="A54" s="17" t="s">
        <v>28</v>
      </c>
      <c r="B54" s="72" t="s">
        <v>170</v>
      </c>
      <c r="C54" s="72"/>
      <c r="D54" s="58">
        <v>4950</v>
      </c>
    </row>
    <row r="55" spans="1:4" s="6" customFormat="1" ht="27.75" customHeight="1">
      <c r="A55" s="17" t="s">
        <v>47</v>
      </c>
      <c r="B55" s="72" t="s">
        <v>151</v>
      </c>
      <c r="C55" s="72"/>
      <c r="D55" s="58">
        <v>5100</v>
      </c>
    </row>
    <row r="56" spans="1:4" s="6" customFormat="1" ht="27.75" customHeight="1">
      <c r="A56" s="17" t="s">
        <v>53</v>
      </c>
      <c r="B56" s="72" t="s">
        <v>178</v>
      </c>
      <c r="C56" s="72"/>
      <c r="D56" s="58">
        <v>7800</v>
      </c>
    </row>
    <row r="57" spans="1:4" s="6" customFormat="1" ht="27.75" customHeight="1">
      <c r="A57" s="17" t="s">
        <v>50</v>
      </c>
      <c r="B57" s="72" t="s">
        <v>174</v>
      </c>
      <c r="C57" s="72"/>
      <c r="D57" s="58">
        <v>5550</v>
      </c>
    </row>
    <row r="58" spans="1:4" s="6" customFormat="1" ht="27.75" customHeight="1">
      <c r="A58" s="17" t="s">
        <v>9</v>
      </c>
      <c r="B58" s="21" t="s">
        <v>140</v>
      </c>
      <c r="C58" s="20"/>
      <c r="D58" s="58">
        <v>3150</v>
      </c>
    </row>
    <row r="59" spans="1:4" s="6" customFormat="1" ht="27.75" customHeight="1">
      <c r="A59" s="17" t="s">
        <v>79</v>
      </c>
      <c r="B59" s="72" t="s">
        <v>80</v>
      </c>
      <c r="C59" s="72"/>
      <c r="D59" s="58">
        <v>31500</v>
      </c>
    </row>
    <row r="60" spans="1:4" s="6" customFormat="1" ht="27.75" customHeight="1">
      <c r="A60" s="17" t="s">
        <v>23</v>
      </c>
      <c r="B60" s="72" t="s">
        <v>159</v>
      </c>
      <c r="C60" s="72"/>
      <c r="D60" s="58">
        <v>6390</v>
      </c>
    </row>
    <row r="61" spans="1:4" s="6" customFormat="1" ht="27.75" customHeight="1">
      <c r="A61" s="17" t="s">
        <v>30</v>
      </c>
      <c r="B61" s="72" t="s">
        <v>183</v>
      </c>
      <c r="C61" s="72"/>
      <c r="D61" s="58">
        <v>10500</v>
      </c>
    </row>
    <row r="62" spans="1:4" s="6" customFormat="1" ht="27.75" customHeight="1">
      <c r="A62" s="17" t="s">
        <v>107</v>
      </c>
      <c r="B62" s="72" t="s">
        <v>228</v>
      </c>
      <c r="C62" s="72"/>
      <c r="D62" s="58">
        <v>9450</v>
      </c>
    </row>
    <row r="63" spans="1:4" s="6" customFormat="1" ht="27.75" customHeight="1">
      <c r="A63" s="17" t="s">
        <v>43</v>
      </c>
      <c r="B63" s="72" t="s">
        <v>147</v>
      </c>
      <c r="C63" s="72"/>
      <c r="D63" s="58">
        <v>11100</v>
      </c>
    </row>
    <row r="64" spans="1:4" s="6" customFormat="1" ht="27.75" customHeight="1">
      <c r="A64" s="17" t="s">
        <v>26</v>
      </c>
      <c r="B64" s="72" t="s">
        <v>141</v>
      </c>
      <c r="C64" s="72"/>
      <c r="D64" s="58">
        <v>5400</v>
      </c>
    </row>
    <row r="65" spans="1:4" s="6" customFormat="1" ht="27.75" customHeight="1">
      <c r="A65" s="17" t="s">
        <v>24</v>
      </c>
      <c r="B65" s="72" t="s">
        <v>160</v>
      </c>
      <c r="C65" s="72"/>
      <c r="D65" s="58">
        <v>3900</v>
      </c>
    </row>
    <row r="66" spans="1:4" s="6" customFormat="1" ht="27.75" customHeight="1">
      <c r="A66" s="17" t="s">
        <v>10</v>
      </c>
      <c r="B66" s="72" t="s">
        <v>142</v>
      </c>
      <c r="C66" s="72"/>
      <c r="D66" s="58">
        <v>4800</v>
      </c>
    </row>
    <row r="67" spans="1:4" s="6" customFormat="1" ht="27.75" customHeight="1">
      <c r="A67" s="17" t="s">
        <v>11</v>
      </c>
      <c r="B67" s="72" t="s">
        <v>184</v>
      </c>
      <c r="C67" s="72"/>
      <c r="D67" s="58">
        <v>16350</v>
      </c>
    </row>
    <row r="68" spans="1:4" s="6" customFormat="1" ht="27.75" customHeight="1">
      <c r="A68" s="17" t="s">
        <v>12</v>
      </c>
      <c r="B68" s="72" t="s">
        <v>143</v>
      </c>
      <c r="C68" s="72"/>
      <c r="D68" s="58">
        <v>6300</v>
      </c>
    </row>
    <row r="69" spans="1:4" s="6" customFormat="1" ht="27.75" customHeight="1">
      <c r="A69" s="17" t="s">
        <v>85</v>
      </c>
      <c r="B69" s="72" t="s">
        <v>86</v>
      </c>
      <c r="C69" s="72"/>
      <c r="D69" s="58">
        <v>35550</v>
      </c>
    </row>
    <row r="70" spans="1:4" s="6" customFormat="1" ht="27.75" customHeight="1">
      <c r="A70" s="17" t="s">
        <v>55</v>
      </c>
      <c r="B70" s="72" t="s">
        <v>180</v>
      </c>
      <c r="C70" s="72"/>
      <c r="D70" s="58">
        <v>28650</v>
      </c>
    </row>
    <row r="71" spans="1:4" s="6" customFormat="1" ht="27.75" customHeight="1">
      <c r="A71" s="17" t="s">
        <v>46</v>
      </c>
      <c r="B71" s="72" t="s">
        <v>152</v>
      </c>
      <c r="C71" s="72"/>
      <c r="D71" s="58">
        <v>25200</v>
      </c>
    </row>
    <row r="72" spans="1:4" s="6" customFormat="1" ht="27.75" customHeight="1">
      <c r="A72" s="17" t="s">
        <v>19</v>
      </c>
      <c r="B72" s="72" t="s">
        <v>153</v>
      </c>
      <c r="C72" s="72"/>
      <c r="D72" s="58">
        <v>4800</v>
      </c>
    </row>
    <row r="73" spans="1:4" s="6" customFormat="1" ht="27.75" customHeight="1">
      <c r="A73" s="17" t="s">
        <v>51</v>
      </c>
      <c r="B73" s="72" t="s">
        <v>176</v>
      </c>
      <c r="C73" s="72"/>
      <c r="D73" s="58">
        <v>8400</v>
      </c>
    </row>
    <row r="74" spans="1:4" s="6" customFormat="1" ht="27.75" customHeight="1">
      <c r="A74" s="17" t="s">
        <v>6</v>
      </c>
      <c r="B74" s="72" t="s">
        <v>136</v>
      </c>
      <c r="C74" s="72"/>
      <c r="D74" s="58">
        <v>6300</v>
      </c>
    </row>
    <row r="75" spans="1:4" s="6" customFormat="1" ht="27.75" customHeight="1">
      <c r="A75" s="17" t="s">
        <v>15</v>
      </c>
      <c r="B75" s="72" t="s">
        <v>146</v>
      </c>
      <c r="C75" s="72"/>
      <c r="D75" s="58">
        <v>22500</v>
      </c>
    </row>
    <row r="76" spans="1:4" s="6" customFormat="1" ht="27.75" customHeight="1">
      <c r="A76" s="17" t="s">
        <v>41</v>
      </c>
      <c r="B76" s="72" t="s">
        <v>155</v>
      </c>
      <c r="C76" s="72"/>
      <c r="D76" s="58">
        <v>21450</v>
      </c>
    </row>
    <row r="77" spans="1:4" s="6" customFormat="1" ht="27.75" customHeight="1">
      <c r="A77" s="17" t="s">
        <v>37</v>
      </c>
      <c r="B77" s="72" t="s">
        <v>165</v>
      </c>
      <c r="C77" s="72"/>
      <c r="D77" s="58">
        <v>4050</v>
      </c>
    </row>
    <row r="78" spans="1:4" s="6" customFormat="1" ht="27.75" customHeight="1">
      <c r="A78" s="17" t="s">
        <v>57</v>
      </c>
      <c r="B78" s="72" t="s">
        <v>175</v>
      </c>
      <c r="C78" s="72"/>
      <c r="D78" s="58">
        <v>3900</v>
      </c>
    </row>
    <row r="79" spans="1:4" s="6" customFormat="1" ht="27.75" customHeight="1">
      <c r="A79" s="17" t="s">
        <v>20</v>
      </c>
      <c r="B79" s="72" t="s">
        <v>156</v>
      </c>
      <c r="C79" s="72"/>
      <c r="D79" s="58">
        <v>22200</v>
      </c>
    </row>
    <row r="80" spans="1:4" s="6" customFormat="1" ht="27.75" customHeight="1">
      <c r="A80" s="17" t="s">
        <v>38</v>
      </c>
      <c r="B80" s="72" t="s">
        <v>164</v>
      </c>
      <c r="C80" s="72"/>
      <c r="D80" s="58">
        <v>20000</v>
      </c>
    </row>
    <row r="81" spans="1:6" s="6" customFormat="1" ht="27.75" customHeight="1">
      <c r="A81" s="17" t="s">
        <v>83</v>
      </c>
      <c r="B81" s="72" t="s">
        <v>84</v>
      </c>
      <c r="C81" s="72"/>
      <c r="D81" s="58">
        <v>7350</v>
      </c>
    </row>
    <row r="82" spans="1:6" s="6" customFormat="1" ht="27.75" customHeight="1">
      <c r="A82" s="17" t="s">
        <v>58</v>
      </c>
      <c r="B82" s="72" t="s">
        <v>181</v>
      </c>
      <c r="C82" s="72"/>
      <c r="D82" s="58">
        <v>7050</v>
      </c>
    </row>
    <row r="83" spans="1:6" s="6" customFormat="1" ht="27.75" customHeight="1">
      <c r="A83" s="17" t="s">
        <v>45</v>
      </c>
      <c r="B83" s="72" t="s">
        <v>173</v>
      </c>
      <c r="C83" s="72"/>
      <c r="D83" s="58">
        <v>8400</v>
      </c>
    </row>
    <row r="84" spans="1:6" s="6" customFormat="1" ht="27.75" customHeight="1">
      <c r="A84" s="81" t="s">
        <v>185</v>
      </c>
      <c r="B84" s="82"/>
      <c r="C84" s="83"/>
      <c r="D84" s="57">
        <f>SUM(D43:D83)</f>
        <v>487040</v>
      </c>
    </row>
    <row r="85" spans="1:6" s="6" customFormat="1" ht="41.25" customHeight="1">
      <c r="A85" s="71" t="s">
        <v>220</v>
      </c>
      <c r="B85" s="71"/>
      <c r="C85" s="71"/>
      <c r="D85" s="71"/>
    </row>
    <row r="86" spans="1:6" s="23" customFormat="1" ht="62.25" customHeight="1">
      <c r="A86" s="22" t="s">
        <v>212</v>
      </c>
      <c r="B86" s="66" t="s">
        <v>263</v>
      </c>
      <c r="C86" s="66"/>
      <c r="D86" s="57">
        <f>D87</f>
        <v>60440500</v>
      </c>
    </row>
    <row r="87" spans="1:6" s="23" customFormat="1" ht="32.25" customHeight="1">
      <c r="A87" s="24">
        <v>99000000000</v>
      </c>
      <c r="B87" s="67" t="s">
        <v>2</v>
      </c>
      <c r="C87" s="68"/>
      <c r="D87" s="58">
        <v>60440500</v>
      </c>
    </row>
    <row r="88" spans="1:6" s="23" customFormat="1" ht="58.5" customHeight="1">
      <c r="A88" s="22">
        <v>41037300</v>
      </c>
      <c r="B88" s="66" t="s">
        <v>213</v>
      </c>
      <c r="C88" s="66"/>
      <c r="D88" s="57">
        <f>D89</f>
        <v>846927800</v>
      </c>
    </row>
    <row r="89" spans="1:6" s="6" customFormat="1" ht="32.25" customHeight="1">
      <c r="A89" s="24">
        <v>99000000000</v>
      </c>
      <c r="B89" s="67" t="s">
        <v>2</v>
      </c>
      <c r="C89" s="68"/>
      <c r="D89" s="58">
        <v>846927800</v>
      </c>
    </row>
    <row r="90" spans="1:6" s="26" customFormat="1" ht="32.25" customHeight="1">
      <c r="A90" s="8">
        <v>41053700</v>
      </c>
      <c r="B90" s="8" t="s">
        <v>234</v>
      </c>
      <c r="C90" s="25"/>
      <c r="D90" s="57">
        <f>D91</f>
        <v>1100000</v>
      </c>
    </row>
    <row r="91" spans="1:6" s="6" customFormat="1" ht="32.25" customHeight="1">
      <c r="A91" s="15" t="s">
        <v>15</v>
      </c>
      <c r="B91" s="9" t="s">
        <v>235</v>
      </c>
      <c r="C91" s="27"/>
      <c r="D91" s="58">
        <v>1100000</v>
      </c>
    </row>
    <row r="92" spans="1:6" s="7" customFormat="1" ht="29.25" customHeight="1">
      <c r="A92" s="8">
        <v>41053900</v>
      </c>
      <c r="B92" s="8" t="s">
        <v>206</v>
      </c>
      <c r="C92" s="10"/>
      <c r="D92" s="57">
        <f>D94+D98+D96</f>
        <v>6136100</v>
      </c>
      <c r="F92" s="11"/>
    </row>
    <row r="93" spans="1:6" s="7" customFormat="1" ht="24" customHeight="1">
      <c r="A93" s="9"/>
      <c r="B93" s="9" t="s">
        <v>205</v>
      </c>
      <c r="C93" s="10"/>
      <c r="D93" s="59"/>
    </row>
    <row r="94" spans="1:6" s="6" customFormat="1" ht="33.75" customHeight="1">
      <c r="A94" s="15"/>
      <c r="B94" s="67" t="s">
        <v>262</v>
      </c>
      <c r="C94" s="68"/>
      <c r="D94" s="58">
        <f>D95</f>
        <v>30400</v>
      </c>
    </row>
    <row r="95" spans="1:6" s="6" customFormat="1" ht="28.5" customHeight="1">
      <c r="A95" s="15" t="s">
        <v>62</v>
      </c>
      <c r="B95" s="67" t="s">
        <v>130</v>
      </c>
      <c r="C95" s="68"/>
      <c r="D95" s="58">
        <v>30400</v>
      </c>
    </row>
    <row r="96" spans="1:6" s="6" customFormat="1" ht="28.5" customHeight="1">
      <c r="A96" s="15"/>
      <c r="B96" s="9" t="s">
        <v>241</v>
      </c>
      <c r="C96" s="16"/>
      <c r="D96" s="58">
        <f>D97</f>
        <v>6000000</v>
      </c>
    </row>
    <row r="97" spans="1:6" s="6" customFormat="1" ht="28.5" customHeight="1">
      <c r="A97" s="17" t="s">
        <v>103</v>
      </c>
      <c r="B97" s="9" t="s">
        <v>104</v>
      </c>
      <c r="C97" s="16"/>
      <c r="D97" s="58">
        <f>6000000</f>
        <v>6000000</v>
      </c>
    </row>
    <row r="98" spans="1:6" s="6" customFormat="1" ht="47.25" customHeight="1">
      <c r="A98" s="15"/>
      <c r="B98" s="67" t="s">
        <v>237</v>
      </c>
      <c r="C98" s="68"/>
      <c r="D98" s="58">
        <f>D99</f>
        <v>105700</v>
      </c>
    </row>
    <row r="99" spans="1:6" s="6" customFormat="1" ht="30" customHeight="1">
      <c r="A99" s="15" t="s">
        <v>110</v>
      </c>
      <c r="B99" s="67" t="s">
        <v>111</v>
      </c>
      <c r="C99" s="68"/>
      <c r="D99" s="58">
        <v>105700</v>
      </c>
    </row>
    <row r="100" spans="1:6" s="26" customFormat="1" ht="28.5" customHeight="1">
      <c r="A100" s="28"/>
      <c r="B100" s="64" t="s">
        <v>198</v>
      </c>
      <c r="C100" s="65"/>
      <c r="D100" s="60">
        <f>D101+D102</f>
        <v>2454310675</v>
      </c>
      <c r="F100" s="29"/>
    </row>
    <row r="101" spans="1:6" s="26" customFormat="1" ht="28.5" customHeight="1">
      <c r="A101" s="28"/>
      <c r="B101" s="63" t="s">
        <v>187</v>
      </c>
      <c r="C101" s="63"/>
      <c r="D101" s="60">
        <f>D13+D15+D17+D19+D21+D23</f>
        <v>1539706275</v>
      </c>
      <c r="F101" s="29"/>
    </row>
    <row r="102" spans="1:6" s="26" customFormat="1" ht="33" customHeight="1">
      <c r="A102" s="28"/>
      <c r="B102" s="63" t="s">
        <v>188</v>
      </c>
      <c r="C102" s="63"/>
      <c r="D102" s="60">
        <f>D86+D88+D92+D90</f>
        <v>914604400</v>
      </c>
      <c r="F102" s="29"/>
    </row>
  </sheetData>
  <sheetProtection selectLockedCells="1" selectUnlockedCells="1"/>
  <mergeCells count="77">
    <mergeCell ref="A84:C84"/>
    <mergeCell ref="B54:C54"/>
    <mergeCell ref="B98:C98"/>
    <mergeCell ref="B99:C99"/>
    <mergeCell ref="B79:C79"/>
    <mergeCell ref="B81:C81"/>
    <mergeCell ref="B80:C80"/>
    <mergeCell ref="B82:C82"/>
    <mergeCell ref="B83:C83"/>
    <mergeCell ref="B76:C76"/>
    <mergeCell ref="B69:C69"/>
    <mergeCell ref="B70:C70"/>
    <mergeCell ref="B71:C71"/>
    <mergeCell ref="B72:C72"/>
    <mergeCell ref="B77:C77"/>
    <mergeCell ref="B78:C78"/>
    <mergeCell ref="B74:C74"/>
    <mergeCell ref="B75:C75"/>
    <mergeCell ref="B59:C59"/>
    <mergeCell ref="B60:C60"/>
    <mergeCell ref="B61:C61"/>
    <mergeCell ref="B62:C62"/>
    <mergeCell ref="B73:C73"/>
    <mergeCell ref="B64:C64"/>
    <mergeCell ref="B65:C65"/>
    <mergeCell ref="B66:C66"/>
    <mergeCell ref="B67:C67"/>
    <mergeCell ref="B68:C68"/>
    <mergeCell ref="B47:C47"/>
    <mergeCell ref="B48:C48"/>
    <mergeCell ref="B49:C49"/>
    <mergeCell ref="B50:C50"/>
    <mergeCell ref="B63:C63"/>
    <mergeCell ref="B52:C52"/>
    <mergeCell ref="B53:C53"/>
    <mergeCell ref="B55:C55"/>
    <mergeCell ref="B56:C56"/>
    <mergeCell ref="B57:C57"/>
    <mergeCell ref="B36:C36"/>
    <mergeCell ref="B37:C37"/>
    <mergeCell ref="B38:C38"/>
    <mergeCell ref="B39:C39"/>
    <mergeCell ref="B51:C51"/>
    <mergeCell ref="B41:C41"/>
    <mergeCell ref="B43:C43"/>
    <mergeCell ref="B44:C44"/>
    <mergeCell ref="B45:C45"/>
    <mergeCell ref="B46:C46"/>
    <mergeCell ref="B40:C40"/>
    <mergeCell ref="A4:D4"/>
    <mergeCell ref="B25:C25"/>
    <mergeCell ref="A7:D7"/>
    <mergeCell ref="D9:D11"/>
    <mergeCell ref="B5:C5"/>
    <mergeCell ref="B6:C6"/>
    <mergeCell ref="A9:A11"/>
    <mergeCell ref="B9:C11"/>
    <mergeCell ref="A12:D12"/>
    <mergeCell ref="B13:C13"/>
    <mergeCell ref="B19:C19"/>
    <mergeCell ref="B21:C21"/>
    <mergeCell ref="A85:D85"/>
    <mergeCell ref="B15:C15"/>
    <mergeCell ref="B28:C28"/>
    <mergeCell ref="B29:C29"/>
    <mergeCell ref="B30:C30"/>
    <mergeCell ref="B27:C27"/>
    <mergeCell ref="B35:C35"/>
    <mergeCell ref="B102:C102"/>
    <mergeCell ref="B101:C101"/>
    <mergeCell ref="B100:C100"/>
    <mergeCell ref="B86:C86"/>
    <mergeCell ref="B88:C88"/>
    <mergeCell ref="B87:C87"/>
    <mergeCell ref="B89:C89"/>
    <mergeCell ref="B94:C94"/>
    <mergeCell ref="B95:C95"/>
  </mergeCells>
  <phoneticPr fontId="0" type="noConversion"/>
  <printOptions horizontalCentered="1"/>
  <pageMargins left="0.78740157480314965" right="0.39370078740157483" top="0.59055118110236227" bottom="1.1811023622047245" header="0" footer="0"/>
  <pageSetup paperSize="9" scale="40" firstPageNumber="0" fitToWidth="0" fitToHeight="0" orientation="portrait" horizontalDpi="300" verticalDpi="300" r:id="rId1"/>
  <headerFooter differentFirst="1" scaleWithDoc="0" alignWithMargins="0">
    <oddHeader xml:space="preserve">&amp;C&amp;"Times New Roman,обычный"&amp;7&amp;P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3"/>
  <sheetViews>
    <sheetView showZeros="0" view="pageLayout" topLeftCell="A396" zoomScale="70" zoomScaleNormal="25" zoomScalePageLayoutView="70" workbookViewId="0">
      <selection activeCell="A413" sqref="A413:C413"/>
    </sheetView>
  </sheetViews>
  <sheetFormatPr defaultRowHeight="18.75"/>
  <cols>
    <col min="1" max="1" width="21.28515625" style="21" customWidth="1"/>
    <col min="2" max="2" width="21.140625" style="30" customWidth="1"/>
    <col min="3" max="3" width="65" style="21" customWidth="1"/>
    <col min="4" max="4" width="37.7109375" style="21" customWidth="1"/>
    <col min="5" max="5" width="38.140625" style="31" customWidth="1"/>
    <col min="6" max="6" width="23" style="31" customWidth="1"/>
    <col min="7" max="7" width="33.5703125" style="31" customWidth="1"/>
    <col min="8" max="16384" width="9.140625" style="21"/>
  </cols>
  <sheetData>
    <row r="1" spans="1:7">
      <c r="F1" s="114"/>
      <c r="G1" s="114"/>
    </row>
    <row r="2" spans="1:7">
      <c r="F2" s="114"/>
      <c r="G2" s="114"/>
    </row>
    <row r="3" spans="1:7" ht="31.5" customHeight="1">
      <c r="A3" s="116" t="s">
        <v>190</v>
      </c>
      <c r="B3" s="116"/>
      <c r="C3" s="116"/>
      <c r="D3" s="116"/>
      <c r="E3" s="116"/>
      <c r="F3" s="116"/>
      <c r="G3" s="116"/>
    </row>
    <row r="4" spans="1:7">
      <c r="E4" s="54"/>
      <c r="F4" s="54"/>
      <c r="G4" s="54" t="s">
        <v>258</v>
      </c>
    </row>
    <row r="5" spans="1:7">
      <c r="A5" s="113" t="s">
        <v>199</v>
      </c>
      <c r="B5" s="113" t="s">
        <v>191</v>
      </c>
      <c r="C5" s="113" t="s">
        <v>192</v>
      </c>
      <c r="D5" s="113"/>
      <c r="E5" s="91" t="s">
        <v>186</v>
      </c>
      <c r="F5" s="91" t="s">
        <v>64</v>
      </c>
      <c r="G5" s="91"/>
    </row>
    <row r="6" spans="1:7" ht="18.75" customHeight="1">
      <c r="A6" s="113" t="s">
        <v>60</v>
      </c>
      <c r="B6" s="113"/>
      <c r="C6" s="113"/>
      <c r="D6" s="113"/>
      <c r="E6" s="91"/>
      <c r="F6" s="91"/>
      <c r="G6" s="91"/>
    </row>
    <row r="7" spans="1:7" ht="18.75" customHeight="1">
      <c r="A7" s="113"/>
      <c r="B7" s="113"/>
      <c r="C7" s="113"/>
      <c r="D7" s="113"/>
      <c r="E7" s="91"/>
      <c r="F7" s="91"/>
      <c r="G7" s="91"/>
    </row>
    <row r="8" spans="1:7" ht="66" customHeight="1">
      <c r="A8" s="113"/>
      <c r="B8" s="113"/>
      <c r="C8" s="113"/>
      <c r="D8" s="113"/>
      <c r="E8" s="91"/>
      <c r="F8" s="91"/>
      <c r="G8" s="91"/>
    </row>
    <row r="9" spans="1:7" ht="5.25" customHeight="1">
      <c r="A9" s="113"/>
      <c r="B9" s="113"/>
      <c r="C9" s="113"/>
      <c r="D9" s="113"/>
      <c r="E9" s="91"/>
      <c r="F9" s="91"/>
      <c r="G9" s="91"/>
    </row>
    <row r="10" spans="1:7" ht="24" customHeight="1">
      <c r="A10" s="111" t="s">
        <v>217</v>
      </c>
      <c r="B10" s="111"/>
      <c r="C10" s="111"/>
      <c r="D10" s="111"/>
      <c r="E10" s="111"/>
      <c r="F10" s="111"/>
      <c r="G10" s="111"/>
    </row>
    <row r="11" spans="1:7" ht="29.25" customHeight="1">
      <c r="A11" s="18" t="s">
        <v>221</v>
      </c>
      <c r="B11" s="53">
        <v>9110</v>
      </c>
      <c r="C11" s="92" t="s">
        <v>56</v>
      </c>
      <c r="D11" s="92"/>
      <c r="E11" s="32">
        <f>E12</f>
        <v>954852100</v>
      </c>
      <c r="F11" s="106"/>
      <c r="G11" s="106"/>
    </row>
    <row r="12" spans="1:7" ht="33.75" customHeight="1">
      <c r="A12" s="49">
        <v>99000000000</v>
      </c>
      <c r="B12" s="55"/>
      <c r="C12" s="72" t="s">
        <v>2</v>
      </c>
      <c r="D12" s="72"/>
      <c r="E12" s="33">
        <v>954852100</v>
      </c>
      <c r="F12" s="109"/>
      <c r="G12" s="109"/>
    </row>
    <row r="13" spans="1:7" ht="33.75" customHeight="1">
      <c r="A13" s="18" t="s">
        <v>242</v>
      </c>
      <c r="B13" s="53">
        <v>9150</v>
      </c>
      <c r="C13" s="94" t="s">
        <v>243</v>
      </c>
      <c r="D13" s="95"/>
      <c r="E13" s="32">
        <f>E14</f>
        <v>15000000</v>
      </c>
      <c r="F13" s="109"/>
      <c r="G13" s="109"/>
    </row>
    <row r="14" spans="1:7" ht="33.75" customHeight="1">
      <c r="A14" s="15" t="s">
        <v>99</v>
      </c>
      <c r="B14" s="53"/>
      <c r="C14" s="72" t="s">
        <v>100</v>
      </c>
      <c r="D14" s="72"/>
      <c r="E14" s="33">
        <v>15000000</v>
      </c>
      <c r="F14" s="107"/>
      <c r="G14" s="108"/>
    </row>
    <row r="15" spans="1:7" ht="61.5" customHeight="1">
      <c r="A15" s="50" t="s">
        <v>193</v>
      </c>
      <c r="B15" s="53">
        <v>9130</v>
      </c>
      <c r="C15" s="92" t="s">
        <v>200</v>
      </c>
      <c r="D15" s="92"/>
      <c r="E15" s="32">
        <f>E16+E50</f>
        <v>151965000</v>
      </c>
      <c r="F15" s="106"/>
      <c r="G15" s="106"/>
    </row>
    <row r="16" spans="1:7" s="1" customFormat="1" ht="18.75" customHeight="1">
      <c r="A16" s="18" t="s">
        <v>0</v>
      </c>
      <c r="B16" s="50"/>
      <c r="C16" s="92" t="s">
        <v>1</v>
      </c>
      <c r="D16" s="92"/>
      <c r="E16" s="32">
        <f>101965000</f>
        <v>101965000</v>
      </c>
      <c r="F16" s="106"/>
      <c r="G16" s="106"/>
    </row>
    <row r="17" spans="1:7" ht="27" customHeight="1">
      <c r="A17" s="17" t="s">
        <v>3</v>
      </c>
      <c r="B17" s="55"/>
      <c r="C17" s="72" t="s">
        <v>132</v>
      </c>
      <c r="D17" s="72"/>
      <c r="E17" s="33">
        <f>3591000</f>
        <v>3591000</v>
      </c>
      <c r="F17" s="106"/>
      <c r="G17" s="106"/>
    </row>
    <row r="18" spans="1:7" ht="27" customHeight="1">
      <c r="A18" s="17" t="s">
        <v>91</v>
      </c>
      <c r="B18" s="55"/>
      <c r="C18" s="72" t="s">
        <v>92</v>
      </c>
      <c r="D18" s="72"/>
      <c r="E18" s="33">
        <f>425700</f>
        <v>425700</v>
      </c>
      <c r="F18" s="106"/>
      <c r="G18" s="106"/>
    </row>
    <row r="19" spans="1:7" ht="27" customHeight="1">
      <c r="A19" s="17" t="s">
        <v>17</v>
      </c>
      <c r="B19" s="55"/>
      <c r="C19" s="72" t="s">
        <v>148</v>
      </c>
      <c r="D19" s="72"/>
      <c r="E19" s="33">
        <f>2998100</f>
        <v>2998100</v>
      </c>
      <c r="F19" s="106"/>
      <c r="G19" s="106"/>
    </row>
    <row r="20" spans="1:7" ht="27" customHeight="1">
      <c r="A20" s="17" t="s">
        <v>21</v>
      </c>
      <c r="B20" s="55"/>
      <c r="C20" s="72" t="s">
        <v>157</v>
      </c>
      <c r="D20" s="72"/>
      <c r="E20" s="33">
        <f>448000</f>
        <v>448000</v>
      </c>
      <c r="F20" s="106"/>
      <c r="G20" s="106"/>
    </row>
    <row r="21" spans="1:7" ht="27" customHeight="1">
      <c r="A21" s="17" t="s">
        <v>59</v>
      </c>
      <c r="B21" s="55"/>
      <c r="C21" s="72" t="s">
        <v>162</v>
      </c>
      <c r="D21" s="72"/>
      <c r="E21" s="33">
        <v>4989400</v>
      </c>
      <c r="F21" s="107"/>
      <c r="G21" s="108"/>
    </row>
    <row r="22" spans="1:7" ht="27" customHeight="1">
      <c r="A22" s="17" t="s">
        <v>40</v>
      </c>
      <c r="B22" s="55"/>
      <c r="C22" s="72" t="s">
        <v>149</v>
      </c>
      <c r="D22" s="72"/>
      <c r="E22" s="33">
        <f>665100</f>
        <v>665100</v>
      </c>
      <c r="F22" s="107"/>
      <c r="G22" s="108"/>
    </row>
    <row r="23" spans="1:7" ht="27" customHeight="1">
      <c r="A23" s="17" t="s">
        <v>8</v>
      </c>
      <c r="B23" s="55"/>
      <c r="C23" s="72" t="s">
        <v>139</v>
      </c>
      <c r="D23" s="72"/>
      <c r="E23" s="33">
        <f>739700</f>
        <v>739700</v>
      </c>
      <c r="F23" s="107"/>
      <c r="G23" s="108"/>
    </row>
    <row r="24" spans="1:7" ht="27" customHeight="1">
      <c r="A24" s="17" t="s">
        <v>31</v>
      </c>
      <c r="B24" s="55"/>
      <c r="C24" s="72" t="s">
        <v>74</v>
      </c>
      <c r="D24" s="72"/>
      <c r="E24" s="33">
        <f>1101900</f>
        <v>1101900</v>
      </c>
      <c r="F24" s="107"/>
      <c r="G24" s="108"/>
    </row>
    <row r="25" spans="1:7" ht="27" customHeight="1">
      <c r="A25" s="17" t="s">
        <v>49</v>
      </c>
      <c r="B25" s="55"/>
      <c r="C25" s="72" t="s">
        <v>168</v>
      </c>
      <c r="D25" s="72"/>
      <c r="E25" s="33">
        <f>2143800</f>
        <v>2143800</v>
      </c>
      <c r="F25" s="107"/>
      <c r="G25" s="108"/>
    </row>
    <row r="26" spans="1:7" ht="27" customHeight="1">
      <c r="A26" s="17" t="s">
        <v>28</v>
      </c>
      <c r="B26" s="55"/>
      <c r="C26" s="72" t="s">
        <v>170</v>
      </c>
      <c r="D26" s="72"/>
      <c r="E26" s="33">
        <f>361900</f>
        <v>361900</v>
      </c>
      <c r="F26" s="107"/>
      <c r="G26" s="108"/>
    </row>
    <row r="27" spans="1:7" ht="27" customHeight="1">
      <c r="A27" s="17" t="s">
        <v>47</v>
      </c>
      <c r="B27" s="55"/>
      <c r="C27" s="72" t="s">
        <v>151</v>
      </c>
      <c r="D27" s="72"/>
      <c r="E27" s="33">
        <f>550400</f>
        <v>550400</v>
      </c>
      <c r="F27" s="107"/>
      <c r="G27" s="108"/>
    </row>
    <row r="28" spans="1:7" ht="27" customHeight="1">
      <c r="A28" s="17" t="s">
        <v>105</v>
      </c>
      <c r="B28" s="55"/>
      <c r="C28" s="72" t="s">
        <v>106</v>
      </c>
      <c r="D28" s="72"/>
      <c r="E28" s="33">
        <f>2097000</f>
        <v>2097000</v>
      </c>
      <c r="F28" s="107"/>
      <c r="G28" s="108"/>
    </row>
    <row r="29" spans="1:7" ht="27" customHeight="1">
      <c r="A29" s="17" t="s">
        <v>9</v>
      </c>
      <c r="B29" s="55"/>
      <c r="C29" s="72" t="s">
        <v>140</v>
      </c>
      <c r="D29" s="72"/>
      <c r="E29" s="33">
        <f>252800</f>
        <v>252800</v>
      </c>
      <c r="F29" s="107"/>
      <c r="G29" s="108"/>
    </row>
    <row r="30" spans="1:7" ht="27" customHeight="1">
      <c r="A30" s="17" t="s">
        <v>23</v>
      </c>
      <c r="B30" s="55"/>
      <c r="C30" s="72" t="s">
        <v>159</v>
      </c>
      <c r="D30" s="72"/>
      <c r="E30" s="33">
        <f>1061900</f>
        <v>1061900</v>
      </c>
      <c r="F30" s="107"/>
      <c r="G30" s="108"/>
    </row>
    <row r="31" spans="1:7" ht="27" customHeight="1">
      <c r="A31" s="17" t="s">
        <v>29</v>
      </c>
      <c r="B31" s="55"/>
      <c r="C31" s="72" t="s">
        <v>163</v>
      </c>
      <c r="D31" s="72"/>
      <c r="E31" s="33">
        <v>1875800</v>
      </c>
      <c r="F31" s="107"/>
      <c r="G31" s="108"/>
    </row>
    <row r="32" spans="1:7" ht="27" customHeight="1">
      <c r="A32" s="17" t="s">
        <v>30</v>
      </c>
      <c r="B32" s="55"/>
      <c r="C32" s="72" t="s">
        <v>183</v>
      </c>
      <c r="D32" s="72"/>
      <c r="E32" s="33">
        <f>917600</f>
        <v>917600</v>
      </c>
      <c r="F32" s="107"/>
      <c r="G32" s="108"/>
    </row>
    <row r="33" spans="1:7" ht="27" customHeight="1">
      <c r="A33" s="17" t="s">
        <v>43</v>
      </c>
      <c r="B33" s="55"/>
      <c r="C33" s="72" t="s">
        <v>147</v>
      </c>
      <c r="D33" s="72"/>
      <c r="E33" s="33">
        <f>973100</f>
        <v>973100</v>
      </c>
      <c r="F33" s="107"/>
      <c r="G33" s="108"/>
    </row>
    <row r="34" spans="1:7" ht="27" customHeight="1">
      <c r="A34" s="17" t="s">
        <v>26</v>
      </c>
      <c r="B34" s="55"/>
      <c r="C34" s="72" t="s">
        <v>141</v>
      </c>
      <c r="D34" s="72"/>
      <c r="E34" s="33">
        <f>638500</f>
        <v>638500</v>
      </c>
      <c r="F34" s="107"/>
      <c r="G34" s="108"/>
    </row>
    <row r="35" spans="1:7" ht="27" customHeight="1">
      <c r="A35" s="17" t="s">
        <v>112</v>
      </c>
      <c r="B35" s="55"/>
      <c r="C35" s="72" t="s">
        <v>113</v>
      </c>
      <c r="D35" s="72"/>
      <c r="E35" s="33">
        <f>2298900</f>
        <v>2298900</v>
      </c>
      <c r="F35" s="107"/>
      <c r="G35" s="108"/>
    </row>
    <row r="36" spans="1:7" ht="27" customHeight="1">
      <c r="A36" s="17" t="s">
        <v>10</v>
      </c>
      <c r="B36" s="55"/>
      <c r="C36" s="72" t="s">
        <v>142</v>
      </c>
      <c r="D36" s="72"/>
      <c r="E36" s="33">
        <f>641300</f>
        <v>641300</v>
      </c>
      <c r="F36" s="107"/>
      <c r="G36" s="108"/>
    </row>
    <row r="37" spans="1:7" ht="27" customHeight="1">
      <c r="A37" s="17" t="s">
        <v>12</v>
      </c>
      <c r="B37" s="55"/>
      <c r="C37" s="72" t="s">
        <v>143</v>
      </c>
      <c r="D37" s="72"/>
      <c r="E37" s="33">
        <f>1018800</f>
        <v>1018800</v>
      </c>
      <c r="F37" s="107"/>
      <c r="G37" s="108"/>
    </row>
    <row r="38" spans="1:7" ht="27" customHeight="1">
      <c r="A38" s="17" t="s">
        <v>81</v>
      </c>
      <c r="B38" s="55"/>
      <c r="C38" s="72" t="s">
        <v>82</v>
      </c>
      <c r="D38" s="72"/>
      <c r="E38" s="33">
        <f>1361200</f>
        <v>1361200</v>
      </c>
      <c r="F38" s="107"/>
      <c r="G38" s="108"/>
    </row>
    <row r="39" spans="1:7" ht="27" customHeight="1">
      <c r="A39" s="17" t="s">
        <v>85</v>
      </c>
      <c r="B39" s="55"/>
      <c r="C39" s="72" t="s">
        <v>86</v>
      </c>
      <c r="D39" s="72"/>
      <c r="E39" s="33">
        <f>3429300</f>
        <v>3429300</v>
      </c>
      <c r="F39" s="107"/>
      <c r="G39" s="108"/>
    </row>
    <row r="40" spans="1:7" ht="30.75" customHeight="1">
      <c r="A40" s="17" t="s">
        <v>54</v>
      </c>
      <c r="B40" s="55"/>
      <c r="C40" s="72" t="s">
        <v>179</v>
      </c>
      <c r="D40" s="72"/>
      <c r="E40" s="33">
        <f>2720800</f>
        <v>2720800</v>
      </c>
      <c r="F40" s="107"/>
      <c r="G40" s="108"/>
    </row>
    <row r="41" spans="1:7" ht="30.75" customHeight="1">
      <c r="A41" s="17" t="s">
        <v>118</v>
      </c>
      <c r="B41" s="55"/>
      <c r="C41" s="72" t="s">
        <v>119</v>
      </c>
      <c r="D41" s="72"/>
      <c r="E41" s="33">
        <f>1554600</f>
        <v>1554600</v>
      </c>
      <c r="F41" s="107"/>
      <c r="G41" s="108"/>
    </row>
    <row r="42" spans="1:7" ht="30.75" customHeight="1">
      <c r="A42" s="17" t="s">
        <v>46</v>
      </c>
      <c r="B42" s="55"/>
      <c r="C42" s="72" t="s">
        <v>152</v>
      </c>
      <c r="D42" s="72"/>
      <c r="E42" s="33">
        <f>2831400</f>
        <v>2831400</v>
      </c>
      <c r="F42" s="107"/>
      <c r="G42" s="108"/>
    </row>
    <row r="43" spans="1:7" ht="30.75" customHeight="1">
      <c r="A43" s="17" t="s">
        <v>19</v>
      </c>
      <c r="B43" s="55"/>
      <c r="C43" s="72" t="s">
        <v>153</v>
      </c>
      <c r="D43" s="72"/>
      <c r="E43" s="33">
        <f>474100</f>
        <v>474100</v>
      </c>
      <c r="F43" s="107"/>
      <c r="G43" s="108"/>
    </row>
    <row r="44" spans="1:7" ht="30.75" customHeight="1">
      <c r="A44" s="17" t="s">
        <v>51</v>
      </c>
      <c r="B44" s="55"/>
      <c r="C44" s="72" t="s">
        <v>176</v>
      </c>
      <c r="D44" s="72"/>
      <c r="E44" s="33">
        <f>950800</f>
        <v>950800</v>
      </c>
      <c r="F44" s="107"/>
      <c r="G44" s="108"/>
    </row>
    <row r="45" spans="1:7" ht="30.75" customHeight="1">
      <c r="A45" s="17" t="s">
        <v>14</v>
      </c>
      <c r="B45" s="55"/>
      <c r="C45" s="72" t="s">
        <v>145</v>
      </c>
      <c r="D45" s="72"/>
      <c r="E45" s="33">
        <f>703300</f>
        <v>703300</v>
      </c>
      <c r="F45" s="107"/>
      <c r="G45" s="108"/>
    </row>
    <row r="46" spans="1:7" ht="30.75" customHeight="1">
      <c r="A46" s="17" t="s">
        <v>20</v>
      </c>
      <c r="B46" s="55"/>
      <c r="C46" s="72" t="s">
        <v>156</v>
      </c>
      <c r="D46" s="72"/>
      <c r="E46" s="33">
        <f>2029600</f>
        <v>2029600</v>
      </c>
      <c r="F46" s="107"/>
      <c r="G46" s="108"/>
    </row>
    <row r="47" spans="1:7" ht="30.75" customHeight="1">
      <c r="A47" s="17" t="s">
        <v>38</v>
      </c>
      <c r="B47" s="55"/>
      <c r="C47" s="72" t="s">
        <v>164</v>
      </c>
      <c r="D47" s="72"/>
      <c r="E47" s="33">
        <f>1737100</f>
        <v>1737100</v>
      </c>
      <c r="F47" s="107"/>
      <c r="G47" s="108"/>
    </row>
    <row r="48" spans="1:7" ht="30.75" customHeight="1">
      <c r="A48" s="17" t="s">
        <v>83</v>
      </c>
      <c r="B48" s="55"/>
      <c r="C48" s="72" t="s">
        <v>84</v>
      </c>
      <c r="D48" s="72"/>
      <c r="E48" s="33">
        <f>566600</f>
        <v>566600</v>
      </c>
      <c r="F48" s="107"/>
      <c r="G48" s="108"/>
    </row>
    <row r="49" spans="1:7" ht="24.75" customHeight="1">
      <c r="A49" s="17" t="s">
        <v>42</v>
      </c>
      <c r="B49" s="55"/>
      <c r="C49" s="72" t="s">
        <v>172</v>
      </c>
      <c r="D49" s="72"/>
      <c r="E49" s="33">
        <f>1850500</f>
        <v>1850500</v>
      </c>
      <c r="F49" s="107"/>
      <c r="G49" s="108"/>
    </row>
    <row r="50" spans="1:7" s="1" customFormat="1" ht="18.75" customHeight="1">
      <c r="A50" s="81" t="s">
        <v>185</v>
      </c>
      <c r="B50" s="82"/>
      <c r="C50" s="82"/>
      <c r="D50" s="83"/>
      <c r="E50" s="32">
        <f>SUM(E17:E49)</f>
        <v>50000000</v>
      </c>
      <c r="F50" s="121"/>
      <c r="G50" s="122"/>
    </row>
    <row r="51" spans="1:7" ht="96.75" customHeight="1">
      <c r="A51" s="50" t="s">
        <v>194</v>
      </c>
      <c r="B51" s="53">
        <v>9270</v>
      </c>
      <c r="C51" s="92" t="s">
        <v>222</v>
      </c>
      <c r="D51" s="92"/>
      <c r="E51" s="32">
        <f>E52</f>
        <v>88406700</v>
      </c>
      <c r="F51" s="106"/>
      <c r="G51" s="106"/>
    </row>
    <row r="52" spans="1:7" s="1" customFormat="1" ht="27.75" customHeight="1">
      <c r="A52" s="18" t="s">
        <v>0</v>
      </c>
      <c r="B52" s="50"/>
      <c r="C52" s="92" t="s">
        <v>1</v>
      </c>
      <c r="D52" s="92"/>
      <c r="E52" s="32">
        <v>88406700</v>
      </c>
      <c r="F52" s="106"/>
      <c r="G52" s="106"/>
    </row>
    <row r="53" spans="1:7" ht="37.5" customHeight="1">
      <c r="A53" s="92" t="s">
        <v>195</v>
      </c>
      <c r="B53" s="111">
        <v>9310</v>
      </c>
      <c r="C53" s="92" t="s">
        <v>201</v>
      </c>
      <c r="D53" s="92"/>
      <c r="E53" s="115">
        <f>E68+E86</f>
        <v>64766000</v>
      </c>
      <c r="F53" s="51" t="s">
        <v>65</v>
      </c>
      <c r="G53" s="51" t="s">
        <v>66</v>
      </c>
    </row>
    <row r="54" spans="1:7" ht="15.75" customHeight="1">
      <c r="A54" s="92"/>
      <c r="B54" s="111"/>
      <c r="C54" s="92"/>
      <c r="D54" s="92"/>
      <c r="E54" s="115"/>
      <c r="F54" s="32">
        <f>F68+F86</f>
        <v>52466000</v>
      </c>
      <c r="G54" s="32">
        <f>G68+G86</f>
        <v>12300000</v>
      </c>
    </row>
    <row r="55" spans="1:7" ht="27.75" customHeight="1">
      <c r="A55" s="17" t="s">
        <v>95</v>
      </c>
      <c r="B55" s="55"/>
      <c r="C55" s="72" t="s">
        <v>96</v>
      </c>
      <c r="D55" s="72"/>
      <c r="E55" s="33">
        <f>F55+G55</f>
        <v>1164637</v>
      </c>
      <c r="F55" s="33">
        <v>1164637</v>
      </c>
      <c r="G55" s="33"/>
    </row>
    <row r="56" spans="1:7" ht="27.75" customHeight="1">
      <c r="A56" s="17" t="s">
        <v>99</v>
      </c>
      <c r="B56" s="55"/>
      <c r="C56" s="72" t="s">
        <v>100</v>
      </c>
      <c r="D56" s="72"/>
      <c r="E56" s="33">
        <f t="shared" ref="E56:E67" si="0">F56+G56</f>
        <v>15889480</v>
      </c>
      <c r="F56" s="33">
        <v>4641827</v>
      </c>
      <c r="G56" s="33">
        <v>11247653</v>
      </c>
    </row>
    <row r="57" spans="1:7" ht="27.75" customHeight="1">
      <c r="A57" s="17" t="s">
        <v>89</v>
      </c>
      <c r="B57" s="55"/>
      <c r="C57" s="72" t="s">
        <v>90</v>
      </c>
      <c r="D57" s="72"/>
      <c r="E57" s="33">
        <f t="shared" si="0"/>
        <v>4719031</v>
      </c>
      <c r="F57" s="33">
        <v>4255093</v>
      </c>
      <c r="G57" s="33">
        <v>463938</v>
      </c>
    </row>
    <row r="58" spans="1:7" ht="27.75" customHeight="1">
      <c r="A58" s="17" t="s">
        <v>101</v>
      </c>
      <c r="B58" s="55"/>
      <c r="C58" s="72" t="s">
        <v>102</v>
      </c>
      <c r="D58" s="72"/>
      <c r="E58" s="33">
        <f t="shared" si="0"/>
        <v>1654395</v>
      </c>
      <c r="F58" s="33">
        <v>1654395</v>
      </c>
      <c r="G58" s="33"/>
    </row>
    <row r="59" spans="1:7" ht="27.75" customHeight="1">
      <c r="A59" s="17" t="s">
        <v>103</v>
      </c>
      <c r="B59" s="55"/>
      <c r="C59" s="72" t="s">
        <v>104</v>
      </c>
      <c r="D59" s="72"/>
      <c r="E59" s="33">
        <f t="shared" si="0"/>
        <v>4609308</v>
      </c>
      <c r="F59" s="33">
        <v>4020899</v>
      </c>
      <c r="G59" s="33">
        <v>588409</v>
      </c>
    </row>
    <row r="60" spans="1:7" ht="27.75" customHeight="1">
      <c r="A60" s="17" t="s">
        <v>62</v>
      </c>
      <c r="B60" s="55"/>
      <c r="C60" s="72" t="s">
        <v>130</v>
      </c>
      <c r="D60" s="72"/>
      <c r="E60" s="33">
        <f t="shared" si="0"/>
        <v>1877077</v>
      </c>
      <c r="F60" s="33">
        <v>1877077</v>
      </c>
      <c r="G60" s="33"/>
    </row>
    <row r="61" spans="1:7" ht="27.75" customHeight="1">
      <c r="A61" s="17" t="s">
        <v>108</v>
      </c>
      <c r="B61" s="55"/>
      <c r="C61" s="72" t="s">
        <v>109</v>
      </c>
      <c r="D61" s="72"/>
      <c r="E61" s="33">
        <f t="shared" si="0"/>
        <v>5011333</v>
      </c>
      <c r="F61" s="33">
        <v>5011333</v>
      </c>
      <c r="G61" s="33"/>
    </row>
    <row r="62" spans="1:7" ht="27.75" customHeight="1">
      <c r="A62" s="17" t="s">
        <v>110</v>
      </c>
      <c r="B62" s="55"/>
      <c r="C62" s="72" t="s">
        <v>111</v>
      </c>
      <c r="D62" s="72"/>
      <c r="E62" s="33">
        <f t="shared" si="0"/>
        <v>1487720</v>
      </c>
      <c r="F62" s="33">
        <v>1487720</v>
      </c>
      <c r="G62" s="33"/>
    </row>
    <row r="63" spans="1:7" ht="27.75" customHeight="1">
      <c r="A63" s="17" t="s">
        <v>114</v>
      </c>
      <c r="B63" s="55"/>
      <c r="C63" s="72" t="s">
        <v>115</v>
      </c>
      <c r="D63" s="72"/>
      <c r="E63" s="33">
        <f t="shared" si="0"/>
        <v>2528637</v>
      </c>
      <c r="F63" s="33">
        <v>2528637</v>
      </c>
      <c r="G63" s="33"/>
    </row>
    <row r="64" spans="1:7" ht="27.75" customHeight="1">
      <c r="A64" s="17" t="s">
        <v>116</v>
      </c>
      <c r="B64" s="55"/>
      <c r="C64" s="72" t="s">
        <v>117</v>
      </c>
      <c r="D64" s="72"/>
      <c r="E64" s="33">
        <f t="shared" si="0"/>
        <v>1704908</v>
      </c>
      <c r="F64" s="33">
        <v>1704908</v>
      </c>
      <c r="G64" s="33"/>
    </row>
    <row r="65" spans="1:7" ht="27.75" customHeight="1">
      <c r="A65" s="17" t="s">
        <v>63</v>
      </c>
      <c r="B65" s="55"/>
      <c r="C65" s="72" t="s">
        <v>131</v>
      </c>
      <c r="D65" s="72"/>
      <c r="E65" s="33">
        <f t="shared" si="0"/>
        <v>1189002</v>
      </c>
      <c r="F65" s="33">
        <v>1189002</v>
      </c>
      <c r="G65" s="33"/>
    </row>
    <row r="66" spans="1:7" ht="27.75" customHeight="1">
      <c r="A66" s="17" t="s">
        <v>124</v>
      </c>
      <c r="B66" s="55"/>
      <c r="C66" s="72" t="s">
        <v>125</v>
      </c>
      <c r="D66" s="72"/>
      <c r="E66" s="33">
        <f t="shared" si="0"/>
        <v>1240049</v>
      </c>
      <c r="F66" s="33">
        <v>1240049</v>
      </c>
      <c r="G66" s="33"/>
    </row>
    <row r="67" spans="1:7" ht="27.75" customHeight="1">
      <c r="A67" s="17" t="s">
        <v>128</v>
      </c>
      <c r="B67" s="55"/>
      <c r="C67" s="72" t="s">
        <v>129</v>
      </c>
      <c r="D67" s="72"/>
      <c r="E67" s="33">
        <f t="shared" si="0"/>
        <v>805973</v>
      </c>
      <c r="F67" s="33">
        <v>805973</v>
      </c>
      <c r="G67" s="33"/>
    </row>
    <row r="68" spans="1:7" s="1" customFormat="1" ht="28.5" customHeight="1">
      <c r="A68" s="112" t="s">
        <v>225</v>
      </c>
      <c r="B68" s="112"/>
      <c r="C68" s="112"/>
      <c r="D68" s="112"/>
      <c r="E68" s="32">
        <f>F68+G68</f>
        <v>43881550</v>
      </c>
      <c r="F68" s="32">
        <f>SUM(F55:F67)</f>
        <v>31581550</v>
      </c>
      <c r="G68" s="32">
        <f>SUM(G55:G67)</f>
        <v>12300000</v>
      </c>
    </row>
    <row r="69" spans="1:7" ht="25.5" customHeight="1">
      <c r="A69" s="17" t="s">
        <v>3</v>
      </c>
      <c r="B69" s="55"/>
      <c r="C69" s="72" t="s">
        <v>132</v>
      </c>
      <c r="D69" s="72"/>
      <c r="E69" s="33">
        <f>F69+G69</f>
        <v>1173187</v>
      </c>
      <c r="F69" s="56">
        <v>1173187</v>
      </c>
      <c r="G69" s="56"/>
    </row>
    <row r="70" spans="1:7" ht="25.5" customHeight="1">
      <c r="A70" s="17" t="s">
        <v>48</v>
      </c>
      <c r="B70" s="55"/>
      <c r="C70" s="72" t="s">
        <v>137</v>
      </c>
      <c r="D70" s="72"/>
      <c r="E70" s="33">
        <f t="shared" ref="E70:E84" si="1">F70+G70</f>
        <v>1169776</v>
      </c>
      <c r="F70" s="56">
        <v>1169776</v>
      </c>
      <c r="G70" s="56"/>
    </row>
    <row r="71" spans="1:7" ht="25.5" customHeight="1">
      <c r="A71" s="17" t="s">
        <v>17</v>
      </c>
      <c r="B71" s="55"/>
      <c r="C71" s="72" t="s">
        <v>148</v>
      </c>
      <c r="D71" s="72"/>
      <c r="E71" s="33">
        <f t="shared" si="1"/>
        <v>1090845</v>
      </c>
      <c r="F71" s="56">
        <v>1090845</v>
      </c>
      <c r="G71" s="56"/>
    </row>
    <row r="72" spans="1:7" ht="25.5" customHeight="1">
      <c r="A72" s="17" t="s">
        <v>59</v>
      </c>
      <c r="B72" s="55"/>
      <c r="C72" s="72" t="s">
        <v>229</v>
      </c>
      <c r="D72" s="72"/>
      <c r="E72" s="33">
        <f t="shared" si="1"/>
        <v>761295</v>
      </c>
      <c r="F72" s="56">
        <v>761295</v>
      </c>
      <c r="G72" s="56"/>
    </row>
    <row r="73" spans="1:7" ht="25.5" customHeight="1">
      <c r="A73" s="17" t="s">
        <v>97</v>
      </c>
      <c r="B73" s="55"/>
      <c r="C73" s="72" t="s">
        <v>98</v>
      </c>
      <c r="D73" s="72"/>
      <c r="E73" s="33">
        <f t="shared" si="1"/>
        <v>1060698</v>
      </c>
      <c r="F73" s="56">
        <f>1188685-127987</f>
        <v>1060698</v>
      </c>
      <c r="G73" s="56"/>
    </row>
    <row r="74" spans="1:7" ht="25.5" customHeight="1">
      <c r="A74" s="17" t="s">
        <v>18</v>
      </c>
      <c r="B74" s="55"/>
      <c r="C74" s="72" t="s">
        <v>150</v>
      </c>
      <c r="D74" s="72"/>
      <c r="E74" s="33">
        <f t="shared" si="1"/>
        <v>1188685</v>
      </c>
      <c r="F74" s="56">
        <f>884347+304338</f>
        <v>1188685</v>
      </c>
      <c r="G74" s="56"/>
    </row>
    <row r="75" spans="1:7" ht="25.5" customHeight="1">
      <c r="A75" s="17" t="s">
        <v>105</v>
      </c>
      <c r="B75" s="55"/>
      <c r="C75" s="72" t="s">
        <v>230</v>
      </c>
      <c r="D75" s="72"/>
      <c r="E75" s="33">
        <f t="shared" si="1"/>
        <v>884347</v>
      </c>
      <c r="F75" s="56">
        <v>884347</v>
      </c>
      <c r="G75" s="56"/>
    </row>
    <row r="76" spans="1:7" ht="25.5" customHeight="1">
      <c r="A76" s="17" t="s">
        <v>79</v>
      </c>
      <c r="B76" s="55"/>
      <c r="C76" s="72" t="s">
        <v>80</v>
      </c>
      <c r="D76" s="72"/>
      <c r="E76" s="33">
        <f t="shared" si="1"/>
        <v>881743</v>
      </c>
      <c r="F76" s="56">
        <v>881743</v>
      </c>
      <c r="G76" s="56"/>
    </row>
    <row r="77" spans="1:7" ht="25.5" customHeight="1">
      <c r="A77" s="17" t="s">
        <v>29</v>
      </c>
      <c r="B77" s="55"/>
      <c r="C77" s="72" t="s">
        <v>163</v>
      </c>
      <c r="D77" s="72"/>
      <c r="E77" s="33">
        <f t="shared" si="1"/>
        <v>940403</v>
      </c>
      <c r="F77" s="56">
        <v>940403</v>
      </c>
      <c r="G77" s="56"/>
    </row>
    <row r="78" spans="1:7" ht="25.5" customHeight="1">
      <c r="A78" s="17" t="s">
        <v>34</v>
      </c>
      <c r="B78" s="55"/>
      <c r="C78" s="72" t="s">
        <v>166</v>
      </c>
      <c r="D78" s="72"/>
      <c r="E78" s="33">
        <f t="shared" si="1"/>
        <v>2583280</v>
      </c>
      <c r="F78" s="56">
        <v>2583280</v>
      </c>
      <c r="G78" s="56"/>
    </row>
    <row r="79" spans="1:7" ht="25.5" customHeight="1">
      <c r="A79" s="17" t="s">
        <v>85</v>
      </c>
      <c r="B79" s="55"/>
      <c r="C79" s="72" t="s">
        <v>86</v>
      </c>
      <c r="D79" s="72"/>
      <c r="E79" s="33">
        <f t="shared" si="1"/>
        <v>948223</v>
      </c>
      <c r="F79" s="56">
        <v>948223</v>
      </c>
      <c r="G79" s="56"/>
    </row>
    <row r="80" spans="1:7" ht="25.5" customHeight="1">
      <c r="A80" s="17" t="s">
        <v>46</v>
      </c>
      <c r="B80" s="55"/>
      <c r="C80" s="72" t="s">
        <v>152</v>
      </c>
      <c r="D80" s="72"/>
      <c r="E80" s="33">
        <f t="shared" si="1"/>
        <v>925872</v>
      </c>
      <c r="F80" s="56">
        <v>925872</v>
      </c>
      <c r="G80" s="56"/>
    </row>
    <row r="81" spans="1:7" ht="25.5" customHeight="1">
      <c r="A81" s="17" t="s">
        <v>120</v>
      </c>
      <c r="B81" s="55"/>
      <c r="C81" s="72" t="s">
        <v>121</v>
      </c>
      <c r="D81" s="72"/>
      <c r="E81" s="33">
        <f t="shared" si="1"/>
        <v>1123276</v>
      </c>
      <c r="F81" s="56">
        <v>1123276</v>
      </c>
      <c r="G81" s="56"/>
    </row>
    <row r="82" spans="1:7" ht="25.5" customHeight="1">
      <c r="A82" s="17" t="s">
        <v>122</v>
      </c>
      <c r="B82" s="55"/>
      <c r="C82" s="72" t="s">
        <v>123</v>
      </c>
      <c r="D82" s="72"/>
      <c r="E82" s="33">
        <f t="shared" si="1"/>
        <v>1767268</v>
      </c>
      <c r="F82" s="56">
        <v>1767268</v>
      </c>
      <c r="G82" s="56"/>
    </row>
    <row r="83" spans="1:7" ht="25.5" customHeight="1">
      <c r="A83" s="17" t="s">
        <v>13</v>
      </c>
      <c r="B83" s="55"/>
      <c r="C83" s="72" t="s">
        <v>144</v>
      </c>
      <c r="D83" s="72"/>
      <c r="E83" s="33">
        <f t="shared" si="1"/>
        <v>1483675</v>
      </c>
      <c r="F83" s="56">
        <v>1483675</v>
      </c>
      <c r="G83" s="56"/>
    </row>
    <row r="84" spans="1:7" ht="25.5" customHeight="1">
      <c r="A84" s="17" t="s">
        <v>41</v>
      </c>
      <c r="B84" s="55"/>
      <c r="C84" s="72" t="s">
        <v>155</v>
      </c>
      <c r="D84" s="72"/>
      <c r="E84" s="33">
        <f t="shared" si="1"/>
        <v>1067238</v>
      </c>
      <c r="F84" s="56">
        <v>1067238</v>
      </c>
      <c r="G84" s="56"/>
    </row>
    <row r="85" spans="1:7" ht="25.5" customHeight="1">
      <c r="A85" s="17" t="s">
        <v>20</v>
      </c>
      <c r="B85" s="55"/>
      <c r="C85" s="72" t="s">
        <v>156</v>
      </c>
      <c r="D85" s="72"/>
      <c r="E85" s="33">
        <f>F85+G85</f>
        <v>1834639</v>
      </c>
      <c r="F85" s="56">
        <v>1834639</v>
      </c>
      <c r="G85" s="56"/>
    </row>
    <row r="86" spans="1:7" s="1" customFormat="1" ht="25.5" customHeight="1">
      <c r="A86" s="81" t="s">
        <v>185</v>
      </c>
      <c r="B86" s="82"/>
      <c r="C86" s="82"/>
      <c r="D86" s="83"/>
      <c r="E86" s="52">
        <f>SUM(E69:E85)</f>
        <v>20884450</v>
      </c>
      <c r="F86" s="52">
        <f>SUM(F69:F85)</f>
        <v>20884450</v>
      </c>
      <c r="G86" s="52"/>
    </row>
    <row r="87" spans="1:7" s="1" customFormat="1" ht="49.5" customHeight="1">
      <c r="A87" s="125" t="s">
        <v>244</v>
      </c>
      <c r="B87" s="127" t="s">
        <v>245</v>
      </c>
      <c r="C87" s="129" t="s">
        <v>246</v>
      </c>
      <c r="D87" s="130"/>
      <c r="E87" s="34">
        <f>E92</f>
        <v>14200033</v>
      </c>
      <c r="F87" s="89" t="s">
        <v>247</v>
      </c>
      <c r="G87" s="90"/>
    </row>
    <row r="88" spans="1:7" s="1" customFormat="1" ht="19.5" customHeight="1">
      <c r="A88" s="126"/>
      <c r="B88" s="128"/>
      <c r="C88" s="131"/>
      <c r="D88" s="132"/>
      <c r="E88" s="35"/>
      <c r="F88" s="104">
        <f>F92</f>
        <v>14200033</v>
      </c>
      <c r="G88" s="105"/>
    </row>
    <row r="89" spans="1:7" ht="24.75" customHeight="1">
      <c r="A89" s="17" t="s">
        <v>28</v>
      </c>
      <c r="B89" s="55"/>
      <c r="C89" s="72" t="s">
        <v>170</v>
      </c>
      <c r="D89" s="72"/>
      <c r="E89" s="56">
        <v>3063946</v>
      </c>
      <c r="F89" s="123">
        <v>3063946</v>
      </c>
      <c r="G89" s="124"/>
    </row>
    <row r="90" spans="1:7" ht="24.75" customHeight="1">
      <c r="A90" s="17" t="s">
        <v>42</v>
      </c>
      <c r="B90" s="55"/>
      <c r="C90" s="72" t="s">
        <v>172</v>
      </c>
      <c r="D90" s="72"/>
      <c r="E90" s="56">
        <v>3500000</v>
      </c>
      <c r="F90" s="123">
        <v>3500000</v>
      </c>
      <c r="G90" s="124"/>
    </row>
    <row r="91" spans="1:7" ht="24.75" customHeight="1">
      <c r="A91" s="17" t="s">
        <v>45</v>
      </c>
      <c r="B91" s="55"/>
      <c r="C91" s="72" t="s">
        <v>173</v>
      </c>
      <c r="D91" s="72"/>
      <c r="E91" s="56">
        <v>7636087</v>
      </c>
      <c r="F91" s="133">
        <v>7636087</v>
      </c>
      <c r="G91" s="134"/>
    </row>
    <row r="92" spans="1:7" ht="24.75" customHeight="1">
      <c r="A92" s="81" t="s">
        <v>185</v>
      </c>
      <c r="B92" s="82"/>
      <c r="C92" s="82"/>
      <c r="D92" s="83"/>
      <c r="E92" s="52">
        <f>E89+E90+E91</f>
        <v>14200033</v>
      </c>
      <c r="F92" s="104">
        <f>F89+F90+F91</f>
        <v>14200033</v>
      </c>
      <c r="G92" s="105"/>
    </row>
    <row r="93" spans="1:7" ht="37.5" customHeight="1">
      <c r="A93" s="110" t="s">
        <v>207</v>
      </c>
      <c r="B93" s="111">
        <v>9330</v>
      </c>
      <c r="C93" s="92" t="s">
        <v>202</v>
      </c>
      <c r="D93" s="92"/>
      <c r="E93" s="103">
        <f>E108+E160</f>
        <v>33567100</v>
      </c>
      <c r="F93" s="51" t="s">
        <v>71</v>
      </c>
      <c r="G93" s="51" t="s">
        <v>72</v>
      </c>
    </row>
    <row r="94" spans="1:7" ht="21" customHeight="1">
      <c r="A94" s="110"/>
      <c r="B94" s="111"/>
      <c r="C94" s="92"/>
      <c r="D94" s="92"/>
      <c r="E94" s="103"/>
      <c r="F94" s="52">
        <f>F108+F160</f>
        <v>22267700</v>
      </c>
      <c r="G94" s="52">
        <f>G108+G160</f>
        <v>11299400</v>
      </c>
    </row>
    <row r="95" spans="1:7" ht="24.75" customHeight="1">
      <c r="A95" s="17" t="s">
        <v>95</v>
      </c>
      <c r="B95" s="55"/>
      <c r="C95" s="72" t="s">
        <v>96</v>
      </c>
      <c r="D95" s="72"/>
      <c r="E95" s="56">
        <f t="shared" ref="E95:E159" si="2">F95+G95</f>
        <v>314692</v>
      </c>
      <c r="F95" s="56">
        <v>208760</v>
      </c>
      <c r="G95" s="56">
        <v>105932</v>
      </c>
    </row>
    <row r="96" spans="1:7" ht="24.75" customHeight="1">
      <c r="A96" s="17" t="s">
        <v>99</v>
      </c>
      <c r="B96" s="55"/>
      <c r="C96" s="72" t="s">
        <v>100</v>
      </c>
      <c r="D96" s="72"/>
      <c r="E96" s="56">
        <f t="shared" si="2"/>
        <v>8077083</v>
      </c>
      <c r="F96" s="56">
        <v>5358152</v>
      </c>
      <c r="G96" s="56">
        <v>2718931</v>
      </c>
    </row>
    <row r="97" spans="1:7" ht="24.75" customHeight="1">
      <c r="A97" s="17" t="s">
        <v>89</v>
      </c>
      <c r="B97" s="55"/>
      <c r="C97" s="72" t="s">
        <v>90</v>
      </c>
      <c r="D97" s="72"/>
      <c r="E97" s="56">
        <f t="shared" si="2"/>
        <v>3641431</v>
      </c>
      <c r="F97" s="56">
        <v>2415649</v>
      </c>
      <c r="G97" s="56">
        <v>1225782</v>
      </c>
    </row>
    <row r="98" spans="1:7" ht="24.75" customHeight="1">
      <c r="A98" s="17" t="s">
        <v>101</v>
      </c>
      <c r="B98" s="55"/>
      <c r="C98" s="72" t="s">
        <v>102</v>
      </c>
      <c r="D98" s="72"/>
      <c r="E98" s="56">
        <f t="shared" si="2"/>
        <v>569442</v>
      </c>
      <c r="F98" s="56">
        <v>377756</v>
      </c>
      <c r="G98" s="56">
        <v>191686</v>
      </c>
    </row>
    <row r="99" spans="1:7" ht="24.75" customHeight="1">
      <c r="A99" s="17" t="s">
        <v>103</v>
      </c>
      <c r="B99" s="55"/>
      <c r="C99" s="72" t="s">
        <v>104</v>
      </c>
      <c r="D99" s="72"/>
      <c r="E99" s="56">
        <f t="shared" si="2"/>
        <v>3836239</v>
      </c>
      <c r="F99" s="56">
        <v>2544880</v>
      </c>
      <c r="G99" s="56">
        <v>1291359</v>
      </c>
    </row>
    <row r="100" spans="1:7" ht="24.75" customHeight="1">
      <c r="A100" s="17" t="s">
        <v>62</v>
      </c>
      <c r="B100" s="55"/>
      <c r="C100" s="72" t="s">
        <v>130</v>
      </c>
      <c r="D100" s="72"/>
      <c r="E100" s="56">
        <f t="shared" si="2"/>
        <v>824192</v>
      </c>
      <c r="F100" s="56">
        <v>546752</v>
      </c>
      <c r="G100" s="56">
        <v>277440</v>
      </c>
    </row>
    <row r="101" spans="1:7" ht="24.75" customHeight="1">
      <c r="A101" s="17" t="s">
        <v>108</v>
      </c>
      <c r="B101" s="55"/>
      <c r="C101" s="72" t="s">
        <v>109</v>
      </c>
      <c r="D101" s="72"/>
      <c r="E101" s="56">
        <f t="shared" si="2"/>
        <v>1093928</v>
      </c>
      <c r="F101" s="56">
        <v>725689</v>
      </c>
      <c r="G101" s="56">
        <v>368239</v>
      </c>
    </row>
    <row r="102" spans="1:7" ht="24.75" customHeight="1">
      <c r="A102" s="17" t="s">
        <v>110</v>
      </c>
      <c r="B102" s="55"/>
      <c r="C102" s="72" t="s">
        <v>111</v>
      </c>
      <c r="D102" s="72"/>
      <c r="E102" s="56">
        <f t="shared" si="2"/>
        <v>1198824</v>
      </c>
      <c r="F102" s="56">
        <v>795275</v>
      </c>
      <c r="G102" s="56">
        <v>403549</v>
      </c>
    </row>
    <row r="103" spans="1:7" ht="24.75" customHeight="1">
      <c r="A103" s="17" t="s">
        <v>114</v>
      </c>
      <c r="B103" s="55"/>
      <c r="C103" s="72" t="s">
        <v>115</v>
      </c>
      <c r="D103" s="72"/>
      <c r="E103" s="56">
        <f t="shared" si="2"/>
        <v>2622429</v>
      </c>
      <c r="F103" s="56">
        <v>1739665</v>
      </c>
      <c r="G103" s="56">
        <v>882764</v>
      </c>
    </row>
    <row r="104" spans="1:7" ht="24.75" customHeight="1">
      <c r="A104" s="17" t="s">
        <v>116</v>
      </c>
      <c r="B104" s="55"/>
      <c r="C104" s="72" t="s">
        <v>117</v>
      </c>
      <c r="D104" s="72"/>
      <c r="E104" s="56">
        <f t="shared" si="2"/>
        <v>599413</v>
      </c>
      <c r="F104" s="56">
        <v>397638</v>
      </c>
      <c r="G104" s="56">
        <v>201775</v>
      </c>
    </row>
    <row r="105" spans="1:7" ht="24.75" customHeight="1">
      <c r="A105" s="17" t="s">
        <v>63</v>
      </c>
      <c r="B105" s="55"/>
      <c r="C105" s="72" t="s">
        <v>131</v>
      </c>
      <c r="D105" s="72"/>
      <c r="E105" s="56">
        <f t="shared" si="2"/>
        <v>764250</v>
      </c>
      <c r="F105" s="56">
        <v>506987</v>
      </c>
      <c r="G105" s="56">
        <v>257263</v>
      </c>
    </row>
    <row r="106" spans="1:7" ht="24.75" customHeight="1">
      <c r="A106" s="17" t="s">
        <v>124</v>
      </c>
      <c r="B106" s="55"/>
      <c r="C106" s="72" t="s">
        <v>125</v>
      </c>
      <c r="D106" s="72"/>
      <c r="E106" s="56">
        <f t="shared" si="2"/>
        <v>569442</v>
      </c>
      <c r="F106" s="56">
        <v>377756</v>
      </c>
      <c r="G106" s="56">
        <v>191686</v>
      </c>
    </row>
    <row r="107" spans="1:7" ht="24.75" customHeight="1">
      <c r="A107" s="17" t="s">
        <v>128</v>
      </c>
      <c r="B107" s="55"/>
      <c r="C107" s="72" t="s">
        <v>129</v>
      </c>
      <c r="D107" s="72"/>
      <c r="E107" s="56">
        <f t="shared" si="2"/>
        <v>374633</v>
      </c>
      <c r="F107" s="56">
        <v>248524</v>
      </c>
      <c r="G107" s="56">
        <v>126109</v>
      </c>
    </row>
    <row r="108" spans="1:7" s="1" customFormat="1" ht="24.75" customHeight="1">
      <c r="A108" s="112" t="s">
        <v>225</v>
      </c>
      <c r="B108" s="112"/>
      <c r="C108" s="112"/>
      <c r="D108" s="112"/>
      <c r="E108" s="52">
        <f>F108+G108</f>
        <v>24485998</v>
      </c>
      <c r="F108" s="52">
        <f>SUM(F95:F107)</f>
        <v>16243483</v>
      </c>
      <c r="G108" s="52">
        <f>SUM(G95:G107)</f>
        <v>8242515</v>
      </c>
    </row>
    <row r="109" spans="1:7" ht="24.75" customHeight="1">
      <c r="A109" s="17" t="s">
        <v>3</v>
      </c>
      <c r="B109" s="55"/>
      <c r="C109" s="72" t="s">
        <v>132</v>
      </c>
      <c r="D109" s="72"/>
      <c r="E109" s="56">
        <f t="shared" si="2"/>
        <v>314692</v>
      </c>
      <c r="F109" s="56">
        <v>208760</v>
      </c>
      <c r="G109" s="56">
        <v>105932</v>
      </c>
    </row>
    <row r="110" spans="1:7" ht="24.75" customHeight="1">
      <c r="A110" s="17" t="s">
        <v>4</v>
      </c>
      <c r="B110" s="55"/>
      <c r="C110" s="72" t="s">
        <v>133</v>
      </c>
      <c r="D110" s="72"/>
      <c r="E110" s="56">
        <f t="shared" si="2"/>
        <v>224780</v>
      </c>
      <c r="F110" s="56">
        <v>149114</v>
      </c>
      <c r="G110" s="56">
        <v>75666</v>
      </c>
    </row>
    <row r="111" spans="1:7" ht="24.75" customHeight="1">
      <c r="A111" s="17" t="s">
        <v>91</v>
      </c>
      <c r="B111" s="55"/>
      <c r="C111" s="72" t="s">
        <v>92</v>
      </c>
      <c r="D111" s="72"/>
      <c r="E111" s="56">
        <f t="shared" si="2"/>
        <v>74927</v>
      </c>
      <c r="F111" s="56">
        <v>49705</v>
      </c>
      <c r="G111" s="56">
        <v>25222</v>
      </c>
    </row>
    <row r="112" spans="1:7" ht="24.75" customHeight="1">
      <c r="A112" s="17" t="s">
        <v>48</v>
      </c>
      <c r="B112" s="55"/>
      <c r="C112" s="72" t="s">
        <v>137</v>
      </c>
      <c r="D112" s="72"/>
      <c r="E112" s="56">
        <f t="shared" si="2"/>
        <v>44956</v>
      </c>
      <c r="F112" s="56">
        <v>29823</v>
      </c>
      <c r="G112" s="56">
        <v>15133</v>
      </c>
    </row>
    <row r="113" spans="1:7" ht="24.75" customHeight="1">
      <c r="A113" s="17" t="s">
        <v>17</v>
      </c>
      <c r="B113" s="55"/>
      <c r="C113" s="72" t="s">
        <v>148</v>
      </c>
      <c r="D113" s="72"/>
      <c r="E113" s="56">
        <f t="shared" si="2"/>
        <v>269736</v>
      </c>
      <c r="F113" s="56">
        <v>178937</v>
      </c>
      <c r="G113" s="56">
        <v>90799</v>
      </c>
    </row>
    <row r="114" spans="1:7" ht="24.75" customHeight="1">
      <c r="A114" s="17" t="s">
        <v>5</v>
      </c>
      <c r="B114" s="55"/>
      <c r="C114" s="72" t="s">
        <v>135</v>
      </c>
      <c r="D114" s="72"/>
      <c r="E114" s="56">
        <f t="shared" si="2"/>
        <v>179823</v>
      </c>
      <c r="F114" s="56">
        <v>119291</v>
      </c>
      <c r="G114" s="56">
        <v>60532</v>
      </c>
    </row>
    <row r="115" spans="1:7" ht="24.75" customHeight="1">
      <c r="A115" s="17" t="s">
        <v>93</v>
      </c>
      <c r="B115" s="55"/>
      <c r="C115" s="72" t="s">
        <v>94</v>
      </c>
      <c r="D115" s="72"/>
      <c r="E115" s="56">
        <f t="shared" si="2"/>
        <v>89912</v>
      </c>
      <c r="F115" s="56">
        <v>59646</v>
      </c>
      <c r="G115" s="56">
        <v>30266</v>
      </c>
    </row>
    <row r="116" spans="1:7" ht="24.75" customHeight="1">
      <c r="A116" s="17" t="s">
        <v>59</v>
      </c>
      <c r="B116" s="55"/>
      <c r="C116" s="72" t="s">
        <v>162</v>
      </c>
      <c r="D116" s="72"/>
      <c r="E116" s="56">
        <f t="shared" si="2"/>
        <v>299706</v>
      </c>
      <c r="F116" s="56">
        <v>198819</v>
      </c>
      <c r="G116" s="56">
        <v>100887</v>
      </c>
    </row>
    <row r="117" spans="1:7" ht="24.75" customHeight="1">
      <c r="A117" s="17" t="s">
        <v>40</v>
      </c>
      <c r="B117" s="55"/>
      <c r="C117" s="72" t="s">
        <v>149</v>
      </c>
      <c r="D117" s="72"/>
      <c r="E117" s="56">
        <f t="shared" si="2"/>
        <v>14985</v>
      </c>
      <c r="F117" s="56">
        <v>9941</v>
      </c>
      <c r="G117" s="56">
        <v>5044</v>
      </c>
    </row>
    <row r="118" spans="1:7" ht="24.75" customHeight="1">
      <c r="A118" s="17" t="s">
        <v>75</v>
      </c>
      <c r="B118" s="55"/>
      <c r="C118" s="72" t="s">
        <v>76</v>
      </c>
      <c r="D118" s="72"/>
      <c r="E118" s="56">
        <f t="shared" si="2"/>
        <v>29970</v>
      </c>
      <c r="F118" s="56">
        <v>19882</v>
      </c>
      <c r="G118" s="56">
        <v>10088</v>
      </c>
    </row>
    <row r="119" spans="1:7" ht="24.75" customHeight="1">
      <c r="A119" s="17" t="s">
        <v>8</v>
      </c>
      <c r="B119" s="55"/>
      <c r="C119" s="72" t="s">
        <v>139</v>
      </c>
      <c r="D119" s="72"/>
      <c r="E119" s="56">
        <f t="shared" si="2"/>
        <v>29971</v>
      </c>
      <c r="F119" s="56">
        <v>19882</v>
      </c>
      <c r="G119" s="56">
        <v>10089</v>
      </c>
    </row>
    <row r="120" spans="1:7" ht="24.75" customHeight="1">
      <c r="A120" s="17" t="s">
        <v>97</v>
      </c>
      <c r="B120" s="55"/>
      <c r="C120" s="72" t="s">
        <v>98</v>
      </c>
      <c r="D120" s="72"/>
      <c r="E120" s="56">
        <f t="shared" si="2"/>
        <v>119883</v>
      </c>
      <c r="F120" s="56">
        <v>79528</v>
      </c>
      <c r="G120" s="56">
        <v>40355</v>
      </c>
    </row>
    <row r="121" spans="1:7" ht="24.75" customHeight="1">
      <c r="A121" s="17" t="s">
        <v>77</v>
      </c>
      <c r="B121" s="55"/>
      <c r="C121" s="72" t="s">
        <v>78</v>
      </c>
      <c r="D121" s="72"/>
      <c r="E121" s="56">
        <f t="shared" si="2"/>
        <v>134867</v>
      </c>
      <c r="F121" s="56">
        <v>89468</v>
      </c>
      <c r="G121" s="56">
        <v>45399</v>
      </c>
    </row>
    <row r="122" spans="1:7" ht="24.75" customHeight="1">
      <c r="A122" s="17" t="s">
        <v>7</v>
      </c>
      <c r="B122" s="55"/>
      <c r="C122" s="72" t="s">
        <v>138</v>
      </c>
      <c r="D122" s="72"/>
      <c r="E122" s="56">
        <f t="shared" si="2"/>
        <v>254750</v>
      </c>
      <c r="F122" s="56">
        <v>168996</v>
      </c>
      <c r="G122" s="56">
        <v>85754</v>
      </c>
    </row>
    <row r="123" spans="1:7" ht="24.75" customHeight="1">
      <c r="A123" s="17" t="s">
        <v>49</v>
      </c>
      <c r="B123" s="55"/>
      <c r="C123" s="72" t="s">
        <v>168</v>
      </c>
      <c r="D123" s="72"/>
      <c r="E123" s="56">
        <f t="shared" si="2"/>
        <v>404603</v>
      </c>
      <c r="F123" s="56">
        <v>268405</v>
      </c>
      <c r="G123" s="56">
        <v>136198</v>
      </c>
    </row>
    <row r="124" spans="1:7" ht="24.75" customHeight="1">
      <c r="A124" s="17" t="s">
        <v>28</v>
      </c>
      <c r="B124" s="55"/>
      <c r="C124" s="72" t="s">
        <v>170</v>
      </c>
      <c r="D124" s="72"/>
      <c r="E124" s="56">
        <f t="shared" si="2"/>
        <v>89912</v>
      </c>
      <c r="F124" s="56">
        <v>59646</v>
      </c>
      <c r="G124" s="56">
        <v>30266</v>
      </c>
    </row>
    <row r="125" spans="1:7" ht="24.75" customHeight="1">
      <c r="A125" s="17" t="s">
        <v>18</v>
      </c>
      <c r="B125" s="55"/>
      <c r="C125" s="72" t="s">
        <v>150</v>
      </c>
      <c r="D125" s="72"/>
      <c r="E125" s="56">
        <f t="shared" si="2"/>
        <v>359647</v>
      </c>
      <c r="F125" s="56">
        <v>238583</v>
      </c>
      <c r="G125" s="56">
        <v>121064</v>
      </c>
    </row>
    <row r="126" spans="1:7" ht="24.75" customHeight="1">
      <c r="A126" s="17" t="s">
        <v>79</v>
      </c>
      <c r="B126" s="55"/>
      <c r="C126" s="72" t="s">
        <v>80</v>
      </c>
      <c r="D126" s="72"/>
      <c r="E126" s="56">
        <f t="shared" si="2"/>
        <v>119883</v>
      </c>
      <c r="F126" s="56">
        <v>79528</v>
      </c>
      <c r="G126" s="56">
        <v>40355</v>
      </c>
    </row>
    <row r="127" spans="1:7" ht="24.75" customHeight="1">
      <c r="A127" s="17" t="s">
        <v>23</v>
      </c>
      <c r="B127" s="55"/>
      <c r="C127" s="72" t="s">
        <v>159</v>
      </c>
      <c r="D127" s="72"/>
      <c r="E127" s="56">
        <f t="shared" si="2"/>
        <v>89912</v>
      </c>
      <c r="F127" s="56">
        <f>39764+19882</f>
        <v>59646</v>
      </c>
      <c r="G127" s="56">
        <f>20177+10089</f>
        <v>30266</v>
      </c>
    </row>
    <row r="128" spans="1:7" ht="24.75" customHeight="1">
      <c r="A128" s="17" t="s">
        <v>29</v>
      </c>
      <c r="B128" s="55"/>
      <c r="C128" s="72" t="s">
        <v>163</v>
      </c>
      <c r="D128" s="72"/>
      <c r="E128" s="56">
        <f t="shared" si="2"/>
        <v>299706</v>
      </c>
      <c r="F128" s="56">
        <v>198819</v>
      </c>
      <c r="G128" s="56">
        <v>100887</v>
      </c>
    </row>
    <row r="129" spans="1:7" ht="24.75" customHeight="1">
      <c r="A129" s="17" t="s">
        <v>30</v>
      </c>
      <c r="B129" s="55"/>
      <c r="C129" s="72" t="s">
        <v>183</v>
      </c>
      <c r="D129" s="72"/>
      <c r="E129" s="56">
        <f t="shared" si="2"/>
        <v>179824</v>
      </c>
      <c r="F129" s="56">
        <v>119291</v>
      </c>
      <c r="G129" s="56">
        <v>60533</v>
      </c>
    </row>
    <row r="130" spans="1:7" ht="24.75" customHeight="1">
      <c r="A130" s="17" t="s">
        <v>107</v>
      </c>
      <c r="B130" s="55"/>
      <c r="C130" s="72" t="s">
        <v>228</v>
      </c>
      <c r="D130" s="72"/>
      <c r="E130" s="56">
        <f t="shared" si="2"/>
        <v>44956</v>
      </c>
      <c r="F130" s="56">
        <v>29823</v>
      </c>
      <c r="G130" s="56">
        <v>15133</v>
      </c>
    </row>
    <row r="131" spans="1:7" ht="24.75" customHeight="1">
      <c r="A131" s="17" t="s">
        <v>32</v>
      </c>
      <c r="B131" s="55"/>
      <c r="C131" s="72" t="s">
        <v>227</v>
      </c>
      <c r="D131" s="72"/>
      <c r="E131" s="56">
        <f t="shared" si="2"/>
        <v>134868</v>
      </c>
      <c r="F131" s="56">
        <v>89469</v>
      </c>
      <c r="G131" s="56">
        <v>45399</v>
      </c>
    </row>
    <row r="132" spans="1:7" ht="24.75" customHeight="1">
      <c r="A132" s="17" t="s">
        <v>43</v>
      </c>
      <c r="B132" s="55"/>
      <c r="C132" s="72" t="s">
        <v>147</v>
      </c>
      <c r="D132" s="72"/>
      <c r="E132" s="56">
        <f t="shared" si="2"/>
        <v>119883</v>
      </c>
      <c r="F132" s="56">
        <v>79528</v>
      </c>
      <c r="G132" s="56">
        <v>40355</v>
      </c>
    </row>
    <row r="133" spans="1:7" ht="24.75" customHeight="1">
      <c r="A133" s="17" t="s">
        <v>25</v>
      </c>
      <c r="B133" s="55"/>
      <c r="C133" s="72" t="s">
        <v>161</v>
      </c>
      <c r="D133" s="72"/>
      <c r="E133" s="56">
        <f t="shared" si="2"/>
        <v>89912</v>
      </c>
      <c r="F133" s="56">
        <v>59646</v>
      </c>
      <c r="G133" s="56">
        <v>30266</v>
      </c>
    </row>
    <row r="134" spans="1:7" ht="24.75" customHeight="1">
      <c r="A134" s="17" t="s">
        <v>11</v>
      </c>
      <c r="B134" s="55"/>
      <c r="C134" s="72" t="s">
        <v>184</v>
      </c>
      <c r="D134" s="72"/>
      <c r="E134" s="56">
        <f t="shared" si="2"/>
        <v>164838</v>
      </c>
      <c r="F134" s="56">
        <v>109350</v>
      </c>
      <c r="G134" s="56">
        <v>55488</v>
      </c>
    </row>
    <row r="135" spans="1:7" ht="24.75" customHeight="1">
      <c r="A135" s="17" t="s">
        <v>12</v>
      </c>
      <c r="B135" s="55"/>
      <c r="C135" s="72" t="s">
        <v>143</v>
      </c>
      <c r="D135" s="72"/>
      <c r="E135" s="56">
        <f t="shared" si="2"/>
        <v>269736</v>
      </c>
      <c r="F135" s="56">
        <v>178937</v>
      </c>
      <c r="G135" s="56">
        <v>90799</v>
      </c>
    </row>
    <row r="136" spans="1:7" ht="24.75" customHeight="1">
      <c r="A136" s="17" t="s">
        <v>81</v>
      </c>
      <c r="B136" s="55"/>
      <c r="C136" s="72" t="s">
        <v>82</v>
      </c>
      <c r="D136" s="72"/>
      <c r="E136" s="56">
        <f t="shared" si="2"/>
        <v>149854</v>
      </c>
      <c r="F136" s="56">
        <v>99410</v>
      </c>
      <c r="G136" s="56">
        <v>50444</v>
      </c>
    </row>
    <row r="137" spans="1:7" ht="24.75" customHeight="1">
      <c r="A137" s="17" t="s">
        <v>85</v>
      </c>
      <c r="B137" s="55"/>
      <c r="C137" s="72" t="s">
        <v>86</v>
      </c>
      <c r="D137" s="72"/>
      <c r="E137" s="56">
        <f t="shared" si="2"/>
        <v>134867</v>
      </c>
      <c r="F137" s="56">
        <v>89468</v>
      </c>
      <c r="G137" s="56">
        <v>45399</v>
      </c>
    </row>
    <row r="138" spans="1:7" ht="24.75" customHeight="1">
      <c r="A138" s="17" t="s">
        <v>55</v>
      </c>
      <c r="B138" s="55"/>
      <c r="C138" s="72" t="s">
        <v>180</v>
      </c>
      <c r="D138" s="72"/>
      <c r="E138" s="56">
        <f t="shared" si="2"/>
        <v>164838</v>
      </c>
      <c r="F138" s="56">
        <v>109350</v>
      </c>
      <c r="G138" s="56">
        <v>55488</v>
      </c>
    </row>
    <row r="139" spans="1:7" ht="24.75" customHeight="1">
      <c r="A139" s="17" t="s">
        <v>54</v>
      </c>
      <c r="B139" s="55"/>
      <c r="C139" s="72" t="s">
        <v>179</v>
      </c>
      <c r="D139" s="72"/>
      <c r="E139" s="56">
        <f t="shared" si="2"/>
        <v>209794</v>
      </c>
      <c r="F139" s="56">
        <v>139173</v>
      </c>
      <c r="G139" s="56">
        <v>70621</v>
      </c>
    </row>
    <row r="140" spans="1:7" ht="24.75" customHeight="1">
      <c r="A140" s="17" t="s">
        <v>34</v>
      </c>
      <c r="B140" s="55"/>
      <c r="C140" s="72" t="s">
        <v>166</v>
      </c>
      <c r="D140" s="72"/>
      <c r="E140" s="56">
        <f t="shared" si="2"/>
        <v>464546</v>
      </c>
      <c r="F140" s="56">
        <v>308170</v>
      </c>
      <c r="G140" s="56">
        <v>156376</v>
      </c>
    </row>
    <row r="141" spans="1:7" ht="24.75" customHeight="1">
      <c r="A141" s="17" t="s">
        <v>33</v>
      </c>
      <c r="B141" s="55"/>
      <c r="C141" s="72" t="s">
        <v>182</v>
      </c>
      <c r="D141" s="72"/>
      <c r="E141" s="56">
        <f t="shared" si="2"/>
        <v>209794</v>
      </c>
      <c r="F141" s="56">
        <v>139173</v>
      </c>
      <c r="G141" s="56">
        <v>70621</v>
      </c>
    </row>
    <row r="142" spans="1:7" ht="24.75" customHeight="1">
      <c r="A142" s="17" t="s">
        <v>118</v>
      </c>
      <c r="B142" s="55"/>
      <c r="C142" s="72" t="s">
        <v>119</v>
      </c>
      <c r="D142" s="72"/>
      <c r="E142" s="56">
        <f t="shared" si="2"/>
        <v>209794</v>
      </c>
      <c r="F142" s="56">
        <v>139173</v>
      </c>
      <c r="G142" s="56">
        <v>70621</v>
      </c>
    </row>
    <row r="143" spans="1:7" ht="24.75" customHeight="1">
      <c r="A143" s="17" t="s">
        <v>46</v>
      </c>
      <c r="B143" s="55"/>
      <c r="C143" s="72" t="s">
        <v>231</v>
      </c>
      <c r="D143" s="72"/>
      <c r="E143" s="56">
        <f t="shared" si="2"/>
        <v>374632</v>
      </c>
      <c r="F143" s="56">
        <v>248523</v>
      </c>
      <c r="G143" s="56">
        <v>126109</v>
      </c>
    </row>
    <row r="144" spans="1:7" ht="24.75" customHeight="1">
      <c r="A144" s="17" t="s">
        <v>120</v>
      </c>
      <c r="B144" s="55"/>
      <c r="C144" s="72" t="s">
        <v>121</v>
      </c>
      <c r="D144" s="72"/>
      <c r="E144" s="56">
        <f t="shared" si="2"/>
        <v>209795</v>
      </c>
      <c r="F144" s="56">
        <f>407579-268405</f>
        <v>139174</v>
      </c>
      <c r="G144" s="56">
        <f>206819-136198</f>
        <v>70621</v>
      </c>
    </row>
    <row r="145" spans="1:7" ht="24.75" customHeight="1">
      <c r="A145" s="17" t="s">
        <v>122</v>
      </c>
      <c r="B145" s="55"/>
      <c r="C145" s="72" t="s">
        <v>123</v>
      </c>
      <c r="D145" s="72"/>
      <c r="E145" s="56">
        <f t="shared" si="2"/>
        <v>104898</v>
      </c>
      <c r="F145" s="56">
        <v>69587</v>
      </c>
      <c r="G145" s="56">
        <v>35311</v>
      </c>
    </row>
    <row r="146" spans="1:7" ht="24.75" customHeight="1">
      <c r="A146" s="17" t="s">
        <v>35</v>
      </c>
      <c r="B146" s="55"/>
      <c r="C146" s="72" t="s">
        <v>167</v>
      </c>
      <c r="D146" s="72"/>
      <c r="E146" s="56">
        <f t="shared" si="2"/>
        <v>344663</v>
      </c>
      <c r="F146" s="56">
        <v>228642</v>
      </c>
      <c r="G146" s="56">
        <v>116021</v>
      </c>
    </row>
    <row r="147" spans="1:7" ht="24.75" customHeight="1">
      <c r="A147" s="17" t="s">
        <v>19</v>
      </c>
      <c r="B147" s="55"/>
      <c r="C147" s="72" t="s">
        <v>153</v>
      </c>
      <c r="D147" s="72"/>
      <c r="E147" s="56">
        <f t="shared" si="2"/>
        <v>44956</v>
      </c>
      <c r="F147" s="56">
        <v>29823</v>
      </c>
      <c r="G147" s="56">
        <v>15133</v>
      </c>
    </row>
    <row r="148" spans="1:7" ht="24.75" customHeight="1">
      <c r="A148" s="17" t="s">
        <v>6</v>
      </c>
      <c r="B148" s="55"/>
      <c r="C148" s="72" t="s">
        <v>136</v>
      </c>
      <c r="D148" s="72"/>
      <c r="E148" s="56">
        <f t="shared" si="2"/>
        <v>29971</v>
      </c>
      <c r="F148" s="56">
        <v>19882</v>
      </c>
      <c r="G148" s="56">
        <v>10089</v>
      </c>
    </row>
    <row r="149" spans="1:7" ht="24.75" customHeight="1">
      <c r="A149" s="17" t="s">
        <v>15</v>
      </c>
      <c r="B149" s="55"/>
      <c r="C149" s="72" t="s">
        <v>146</v>
      </c>
      <c r="D149" s="72"/>
      <c r="E149" s="56">
        <f t="shared" si="2"/>
        <v>74927</v>
      </c>
      <c r="F149" s="56">
        <v>49705</v>
      </c>
      <c r="G149" s="56">
        <v>25222</v>
      </c>
    </row>
    <row r="150" spans="1:7" ht="24.75" customHeight="1">
      <c r="A150" s="17" t="s">
        <v>13</v>
      </c>
      <c r="B150" s="55"/>
      <c r="C150" s="72" t="s">
        <v>144</v>
      </c>
      <c r="D150" s="72"/>
      <c r="E150" s="56">
        <f t="shared" si="2"/>
        <v>584428</v>
      </c>
      <c r="F150" s="56">
        <v>387697</v>
      </c>
      <c r="G150" s="56">
        <v>196731</v>
      </c>
    </row>
    <row r="151" spans="1:7" ht="24.75" customHeight="1">
      <c r="A151" s="17" t="s">
        <v>44</v>
      </c>
      <c r="B151" s="55"/>
      <c r="C151" s="72" t="s">
        <v>154</v>
      </c>
      <c r="D151" s="72"/>
      <c r="E151" s="56">
        <f t="shared" si="2"/>
        <v>29971</v>
      </c>
      <c r="F151" s="56">
        <v>19882</v>
      </c>
      <c r="G151" s="56">
        <v>10089</v>
      </c>
    </row>
    <row r="152" spans="1:7" ht="24.75" customHeight="1">
      <c r="A152" s="17" t="s">
        <v>14</v>
      </c>
      <c r="B152" s="55"/>
      <c r="C152" s="72" t="s">
        <v>145</v>
      </c>
      <c r="D152" s="72"/>
      <c r="E152" s="56">
        <f t="shared" si="2"/>
        <v>29971</v>
      </c>
      <c r="F152" s="56">
        <v>19882</v>
      </c>
      <c r="G152" s="56">
        <v>10089</v>
      </c>
    </row>
    <row r="153" spans="1:7" ht="24.75" customHeight="1">
      <c r="A153" s="17" t="s">
        <v>41</v>
      </c>
      <c r="B153" s="55"/>
      <c r="C153" s="72" t="s">
        <v>155</v>
      </c>
      <c r="D153" s="72"/>
      <c r="E153" s="56">
        <f t="shared" si="2"/>
        <v>254750</v>
      </c>
      <c r="F153" s="56">
        <v>168996</v>
      </c>
      <c r="G153" s="56">
        <v>85754</v>
      </c>
    </row>
    <row r="154" spans="1:7" ht="24.75" customHeight="1">
      <c r="A154" s="17" t="s">
        <v>37</v>
      </c>
      <c r="B154" s="55"/>
      <c r="C154" s="72" t="s">
        <v>165</v>
      </c>
      <c r="D154" s="72"/>
      <c r="E154" s="56">
        <f t="shared" si="2"/>
        <v>44956</v>
      </c>
      <c r="F154" s="56">
        <v>29823</v>
      </c>
      <c r="G154" s="56">
        <v>15133</v>
      </c>
    </row>
    <row r="155" spans="1:7" ht="24.75" customHeight="1">
      <c r="A155" s="17" t="s">
        <v>20</v>
      </c>
      <c r="B155" s="55"/>
      <c r="C155" s="72" t="s">
        <v>156</v>
      </c>
      <c r="D155" s="72"/>
      <c r="E155" s="56">
        <f t="shared" si="2"/>
        <v>374633</v>
      </c>
      <c r="F155" s="56">
        <v>248524</v>
      </c>
      <c r="G155" s="56">
        <v>126109</v>
      </c>
    </row>
    <row r="156" spans="1:7" ht="24.75" customHeight="1">
      <c r="A156" s="17" t="s">
        <v>38</v>
      </c>
      <c r="B156" s="55"/>
      <c r="C156" s="72" t="s">
        <v>164</v>
      </c>
      <c r="D156" s="72"/>
      <c r="E156" s="56">
        <f t="shared" si="2"/>
        <v>539471</v>
      </c>
      <c r="F156" s="56">
        <v>357874</v>
      </c>
      <c r="G156" s="56">
        <v>181597</v>
      </c>
    </row>
    <row r="157" spans="1:7" ht="24.75" customHeight="1">
      <c r="A157" s="17" t="s">
        <v>87</v>
      </c>
      <c r="B157" s="55"/>
      <c r="C157" s="72" t="s">
        <v>88</v>
      </c>
      <c r="D157" s="72"/>
      <c r="E157" s="56">
        <f t="shared" si="2"/>
        <v>14985</v>
      </c>
      <c r="F157" s="56">
        <v>9941</v>
      </c>
      <c r="G157" s="56">
        <v>5044</v>
      </c>
    </row>
    <row r="158" spans="1:7" ht="24.75" customHeight="1">
      <c r="A158" s="17" t="s">
        <v>58</v>
      </c>
      <c r="B158" s="55"/>
      <c r="C158" s="72" t="s">
        <v>181</v>
      </c>
      <c r="D158" s="72"/>
      <c r="E158" s="56">
        <f t="shared" si="2"/>
        <v>14985</v>
      </c>
      <c r="F158" s="56">
        <v>9941</v>
      </c>
      <c r="G158" s="56">
        <v>5044</v>
      </c>
    </row>
    <row r="159" spans="1:7" ht="24.75" customHeight="1">
      <c r="A159" s="17" t="s">
        <v>45</v>
      </c>
      <c r="B159" s="55"/>
      <c r="C159" s="72" t="s">
        <v>173</v>
      </c>
      <c r="D159" s="72"/>
      <c r="E159" s="56">
        <f t="shared" si="2"/>
        <v>14985</v>
      </c>
      <c r="F159" s="56">
        <v>9941</v>
      </c>
      <c r="G159" s="56">
        <v>5044</v>
      </c>
    </row>
    <row r="160" spans="1:7" s="1" customFormat="1" ht="24.75" customHeight="1">
      <c r="A160" s="112" t="s">
        <v>185</v>
      </c>
      <c r="B160" s="112"/>
      <c r="C160" s="112"/>
      <c r="D160" s="112"/>
      <c r="E160" s="52">
        <f>F160+G160</f>
        <v>9081102</v>
      </c>
      <c r="F160" s="52">
        <f>SUM(F109:F159)</f>
        <v>6024217</v>
      </c>
      <c r="G160" s="52">
        <f>SUM(G109:G159)</f>
        <v>3056885</v>
      </c>
    </row>
    <row r="161" spans="1:7" s="1" customFormat="1" ht="55.5" customHeight="1">
      <c r="A161" s="36" t="s">
        <v>248</v>
      </c>
      <c r="B161" s="37" t="s">
        <v>249</v>
      </c>
      <c r="C161" s="92" t="s">
        <v>204</v>
      </c>
      <c r="D161" s="92"/>
      <c r="E161" s="34">
        <v>3992555</v>
      </c>
      <c r="F161" s="89" t="s">
        <v>264</v>
      </c>
      <c r="G161" s="90"/>
    </row>
    <row r="162" spans="1:7" s="1" customFormat="1" ht="23.25" customHeight="1">
      <c r="A162" s="38" t="s">
        <v>250</v>
      </c>
      <c r="B162" s="39"/>
      <c r="C162" s="119" t="s">
        <v>2</v>
      </c>
      <c r="D162" s="120"/>
      <c r="E162" s="40">
        <v>3992555</v>
      </c>
      <c r="F162" s="104">
        <v>3992555</v>
      </c>
      <c r="G162" s="105"/>
    </row>
    <row r="163" spans="1:7" ht="48" customHeight="1">
      <c r="A163" s="110" t="s">
        <v>208</v>
      </c>
      <c r="B163" s="111">
        <v>9430</v>
      </c>
      <c r="C163" s="92" t="s">
        <v>203</v>
      </c>
      <c r="D163" s="92"/>
      <c r="E163" s="103">
        <f>E178+E200</f>
        <v>84302300</v>
      </c>
      <c r="F163" s="97" t="s">
        <v>70</v>
      </c>
      <c r="G163" s="97"/>
    </row>
    <row r="164" spans="1:7" ht="33.75" customHeight="1">
      <c r="A164" s="110"/>
      <c r="B164" s="111"/>
      <c r="C164" s="92"/>
      <c r="D164" s="92"/>
      <c r="E164" s="103"/>
      <c r="F164" s="103">
        <f>F178+F200</f>
        <v>84302300</v>
      </c>
      <c r="G164" s="103"/>
    </row>
    <row r="165" spans="1:7" ht="24.75" customHeight="1">
      <c r="A165" s="17" t="s">
        <v>95</v>
      </c>
      <c r="B165" s="55"/>
      <c r="C165" s="72" t="s">
        <v>96</v>
      </c>
      <c r="D165" s="72"/>
      <c r="E165" s="56">
        <f>F165</f>
        <v>739176</v>
      </c>
      <c r="F165" s="100">
        <v>739176</v>
      </c>
      <c r="G165" s="100"/>
    </row>
    <row r="166" spans="1:7" ht="24.75" customHeight="1">
      <c r="A166" s="17" t="s">
        <v>99</v>
      </c>
      <c r="B166" s="55"/>
      <c r="C166" s="72" t="s">
        <v>100</v>
      </c>
      <c r="D166" s="72"/>
      <c r="E166" s="56">
        <f t="shared" ref="E166:E190" si="3">F166</f>
        <v>26742425</v>
      </c>
      <c r="F166" s="100">
        <v>26742425</v>
      </c>
      <c r="G166" s="100"/>
    </row>
    <row r="167" spans="1:7" ht="24.75" customHeight="1">
      <c r="A167" s="17" t="s">
        <v>89</v>
      </c>
      <c r="B167" s="55"/>
      <c r="C167" s="72" t="s">
        <v>90</v>
      </c>
      <c r="D167" s="72"/>
      <c r="E167" s="56">
        <f t="shared" si="3"/>
        <v>7464441</v>
      </c>
      <c r="F167" s="100">
        <v>7464441</v>
      </c>
      <c r="G167" s="100"/>
    </row>
    <row r="168" spans="1:7" ht="24.75" customHeight="1">
      <c r="A168" s="17" t="s">
        <v>101</v>
      </c>
      <c r="B168" s="55"/>
      <c r="C168" s="72" t="s">
        <v>102</v>
      </c>
      <c r="D168" s="72"/>
      <c r="E168" s="56">
        <f t="shared" si="3"/>
        <v>1247636</v>
      </c>
      <c r="F168" s="100">
        <v>1247636</v>
      </c>
      <c r="G168" s="100"/>
    </row>
    <row r="169" spans="1:7" ht="24.75" customHeight="1">
      <c r="A169" s="17" t="s">
        <v>103</v>
      </c>
      <c r="B169" s="55"/>
      <c r="C169" s="72" t="s">
        <v>104</v>
      </c>
      <c r="D169" s="72"/>
      <c r="E169" s="56">
        <f t="shared" si="3"/>
        <v>15804791</v>
      </c>
      <c r="F169" s="100">
        <v>15804791</v>
      </c>
      <c r="G169" s="100"/>
    </row>
    <row r="170" spans="1:7" ht="27" customHeight="1">
      <c r="A170" s="17" t="s">
        <v>62</v>
      </c>
      <c r="B170" s="55"/>
      <c r="C170" s="72" t="s">
        <v>130</v>
      </c>
      <c r="D170" s="72"/>
      <c r="E170" s="56">
        <f t="shared" si="3"/>
        <v>1268995</v>
      </c>
      <c r="F170" s="100">
        <v>1268995</v>
      </c>
      <c r="G170" s="100"/>
    </row>
    <row r="171" spans="1:7" ht="27" customHeight="1">
      <c r="A171" s="17" t="s">
        <v>108</v>
      </c>
      <c r="B171" s="55"/>
      <c r="C171" s="72" t="s">
        <v>109</v>
      </c>
      <c r="D171" s="72"/>
      <c r="E171" s="56">
        <f t="shared" si="3"/>
        <v>3095531</v>
      </c>
      <c r="F171" s="100">
        <v>3095531</v>
      </c>
      <c r="G171" s="100"/>
    </row>
    <row r="172" spans="1:7" ht="27" customHeight="1">
      <c r="A172" s="17" t="s">
        <v>110</v>
      </c>
      <c r="B172" s="55"/>
      <c r="C172" s="72" t="s">
        <v>111</v>
      </c>
      <c r="D172" s="72"/>
      <c r="E172" s="56">
        <f t="shared" si="3"/>
        <v>1811632</v>
      </c>
      <c r="F172" s="100">
        <v>1811632</v>
      </c>
      <c r="G172" s="100"/>
    </row>
    <row r="173" spans="1:7" ht="27" customHeight="1">
      <c r="A173" s="17" t="s">
        <v>114</v>
      </c>
      <c r="B173" s="55"/>
      <c r="C173" s="72" t="s">
        <v>115</v>
      </c>
      <c r="D173" s="72"/>
      <c r="E173" s="56">
        <f t="shared" si="3"/>
        <v>3362628</v>
      </c>
      <c r="F173" s="100">
        <v>3362628</v>
      </c>
      <c r="G173" s="100"/>
    </row>
    <row r="174" spans="1:7" ht="27" customHeight="1">
      <c r="A174" s="17" t="s">
        <v>116</v>
      </c>
      <c r="B174" s="55"/>
      <c r="C174" s="72" t="s">
        <v>117</v>
      </c>
      <c r="D174" s="72"/>
      <c r="E174" s="56">
        <f t="shared" si="3"/>
        <v>764819</v>
      </c>
      <c r="F174" s="100">
        <v>764819</v>
      </c>
      <c r="G174" s="100"/>
    </row>
    <row r="175" spans="1:7" ht="27" customHeight="1">
      <c r="A175" s="17" t="s">
        <v>63</v>
      </c>
      <c r="B175" s="55"/>
      <c r="C175" s="72" t="s">
        <v>131</v>
      </c>
      <c r="D175" s="72"/>
      <c r="E175" s="56">
        <f t="shared" si="3"/>
        <v>1196358</v>
      </c>
      <c r="F175" s="100">
        <v>1196358</v>
      </c>
      <c r="G175" s="100"/>
    </row>
    <row r="176" spans="1:7" ht="27" customHeight="1">
      <c r="A176" s="17" t="s">
        <v>124</v>
      </c>
      <c r="B176" s="55"/>
      <c r="C176" s="72" t="s">
        <v>125</v>
      </c>
      <c r="D176" s="72"/>
      <c r="E176" s="56">
        <f t="shared" si="3"/>
        <v>1563816</v>
      </c>
      <c r="F176" s="100">
        <v>1563816</v>
      </c>
      <c r="G176" s="100"/>
    </row>
    <row r="177" spans="1:7" ht="27" customHeight="1">
      <c r="A177" s="17" t="s">
        <v>128</v>
      </c>
      <c r="B177" s="55"/>
      <c r="C177" s="72" t="s">
        <v>129</v>
      </c>
      <c r="D177" s="72"/>
      <c r="E177" s="56">
        <f t="shared" si="3"/>
        <v>743454</v>
      </c>
      <c r="F177" s="100">
        <v>743454</v>
      </c>
      <c r="G177" s="100"/>
    </row>
    <row r="178" spans="1:7" s="1" customFormat="1" ht="27" customHeight="1">
      <c r="A178" s="112" t="s">
        <v>225</v>
      </c>
      <c r="B178" s="112"/>
      <c r="C178" s="112"/>
      <c r="D178" s="112"/>
      <c r="E178" s="52">
        <f t="shared" si="3"/>
        <v>65805702</v>
      </c>
      <c r="F178" s="103">
        <v>65805702</v>
      </c>
      <c r="G178" s="103"/>
    </row>
    <row r="179" spans="1:7" ht="27" customHeight="1">
      <c r="A179" s="17" t="s">
        <v>3</v>
      </c>
      <c r="B179" s="55"/>
      <c r="C179" s="72" t="s">
        <v>132</v>
      </c>
      <c r="D179" s="72"/>
      <c r="E179" s="56">
        <f t="shared" si="3"/>
        <v>1119461</v>
      </c>
      <c r="F179" s="100">
        <v>1119461</v>
      </c>
      <c r="G179" s="100"/>
    </row>
    <row r="180" spans="1:7" ht="27" customHeight="1">
      <c r="A180" s="17" t="s">
        <v>17</v>
      </c>
      <c r="B180" s="55"/>
      <c r="C180" s="72" t="s">
        <v>148</v>
      </c>
      <c r="D180" s="72"/>
      <c r="E180" s="56">
        <f t="shared" si="3"/>
        <v>944272</v>
      </c>
      <c r="F180" s="100">
        <v>944272</v>
      </c>
      <c r="G180" s="100"/>
    </row>
    <row r="181" spans="1:7" ht="27" customHeight="1">
      <c r="A181" s="17" t="s">
        <v>5</v>
      </c>
      <c r="B181" s="55"/>
      <c r="C181" s="72" t="s">
        <v>135</v>
      </c>
      <c r="D181" s="72"/>
      <c r="E181" s="56">
        <f t="shared" si="3"/>
        <v>871635</v>
      </c>
      <c r="F181" s="100">
        <v>871635</v>
      </c>
      <c r="G181" s="100"/>
    </row>
    <row r="182" spans="1:7" ht="27" customHeight="1">
      <c r="A182" s="17" t="s">
        <v>59</v>
      </c>
      <c r="B182" s="55"/>
      <c r="C182" s="72" t="s">
        <v>162</v>
      </c>
      <c r="D182" s="72"/>
      <c r="E182" s="56">
        <f t="shared" si="3"/>
        <v>1072451</v>
      </c>
      <c r="F182" s="100">
        <v>1072451</v>
      </c>
      <c r="G182" s="100"/>
    </row>
    <row r="183" spans="1:7" ht="27" customHeight="1">
      <c r="A183" s="17" t="s">
        <v>97</v>
      </c>
      <c r="B183" s="55"/>
      <c r="C183" s="72" t="s">
        <v>98</v>
      </c>
      <c r="D183" s="72"/>
      <c r="E183" s="56">
        <f t="shared" si="3"/>
        <v>1337360</v>
      </c>
      <c r="F183" s="100">
        <v>1337360</v>
      </c>
      <c r="G183" s="100"/>
    </row>
    <row r="184" spans="1:7" ht="27" customHeight="1">
      <c r="A184" s="17" t="s">
        <v>18</v>
      </c>
      <c r="B184" s="55"/>
      <c r="C184" s="72" t="s">
        <v>150</v>
      </c>
      <c r="D184" s="72"/>
      <c r="E184" s="56">
        <f t="shared" si="3"/>
        <v>833174</v>
      </c>
      <c r="F184" s="100">
        <v>833174</v>
      </c>
      <c r="G184" s="100"/>
    </row>
    <row r="185" spans="1:7" ht="27" customHeight="1">
      <c r="A185" s="17" t="s">
        <v>79</v>
      </c>
      <c r="B185" s="55"/>
      <c r="C185" s="72" t="s">
        <v>80</v>
      </c>
      <c r="D185" s="72"/>
      <c r="E185" s="56">
        <f t="shared" si="3"/>
        <v>927181</v>
      </c>
      <c r="F185" s="100">
        <v>927181</v>
      </c>
      <c r="G185" s="100"/>
    </row>
    <row r="186" spans="1:7" ht="27" customHeight="1">
      <c r="A186" s="17" t="s">
        <v>29</v>
      </c>
      <c r="B186" s="55"/>
      <c r="C186" s="72" t="s">
        <v>163</v>
      </c>
      <c r="D186" s="72"/>
      <c r="E186" s="56">
        <f t="shared" si="3"/>
        <v>529814</v>
      </c>
      <c r="F186" s="100">
        <v>529814</v>
      </c>
      <c r="G186" s="100"/>
    </row>
    <row r="187" spans="1:7" ht="27" customHeight="1">
      <c r="A187" s="17" t="s">
        <v>112</v>
      </c>
      <c r="B187" s="55"/>
      <c r="C187" s="72" t="s">
        <v>113</v>
      </c>
      <c r="D187" s="72"/>
      <c r="E187" s="56">
        <f t="shared" si="3"/>
        <v>914352</v>
      </c>
      <c r="F187" s="100">
        <v>914352</v>
      </c>
      <c r="G187" s="100"/>
    </row>
    <row r="188" spans="1:7" ht="27" customHeight="1">
      <c r="A188" s="17" t="s">
        <v>34</v>
      </c>
      <c r="B188" s="55"/>
      <c r="C188" s="72" t="s">
        <v>166</v>
      </c>
      <c r="D188" s="72"/>
      <c r="E188" s="56">
        <f t="shared" si="3"/>
        <v>726361</v>
      </c>
      <c r="F188" s="100">
        <v>726361</v>
      </c>
      <c r="G188" s="100"/>
    </row>
    <row r="189" spans="1:7" ht="27" customHeight="1">
      <c r="A189" s="17" t="s">
        <v>118</v>
      </c>
      <c r="B189" s="55"/>
      <c r="C189" s="72" t="s">
        <v>119</v>
      </c>
      <c r="D189" s="72"/>
      <c r="E189" s="56">
        <f t="shared" si="3"/>
        <v>841726</v>
      </c>
      <c r="F189" s="100">
        <v>841726</v>
      </c>
      <c r="G189" s="100"/>
    </row>
    <row r="190" spans="1:7" ht="27" customHeight="1">
      <c r="A190" s="17" t="s">
        <v>46</v>
      </c>
      <c r="B190" s="55"/>
      <c r="C190" s="72" t="s">
        <v>152</v>
      </c>
      <c r="D190" s="72"/>
      <c r="E190" s="56">
        <f t="shared" si="3"/>
        <v>734906</v>
      </c>
      <c r="F190" s="100">
        <v>734906</v>
      </c>
      <c r="G190" s="100"/>
    </row>
    <row r="191" spans="1:7" ht="27" customHeight="1">
      <c r="A191" s="17" t="s">
        <v>120</v>
      </c>
      <c r="B191" s="55"/>
      <c r="C191" s="72" t="s">
        <v>121</v>
      </c>
      <c r="D191" s="72"/>
      <c r="E191" s="56">
        <f t="shared" ref="E191:E199" si="4">F191</f>
        <v>846003</v>
      </c>
      <c r="F191" s="100">
        <v>846003</v>
      </c>
      <c r="G191" s="100"/>
    </row>
    <row r="192" spans="1:7" ht="27" customHeight="1">
      <c r="A192" s="17" t="s">
        <v>122</v>
      </c>
      <c r="B192" s="55"/>
      <c r="C192" s="72" t="s">
        <v>123</v>
      </c>
      <c r="D192" s="72"/>
      <c r="E192" s="56">
        <f t="shared" si="4"/>
        <v>927181</v>
      </c>
      <c r="F192" s="100">
        <v>927181</v>
      </c>
      <c r="G192" s="100"/>
    </row>
    <row r="193" spans="1:7" ht="27" customHeight="1">
      <c r="A193" s="17" t="s">
        <v>15</v>
      </c>
      <c r="B193" s="55"/>
      <c r="C193" s="72" t="s">
        <v>146</v>
      </c>
      <c r="D193" s="72"/>
      <c r="E193" s="56">
        <f t="shared" si="4"/>
        <v>1956909</v>
      </c>
      <c r="F193" s="100">
        <v>1956909</v>
      </c>
      <c r="G193" s="100"/>
    </row>
    <row r="194" spans="1:7" ht="27" customHeight="1">
      <c r="A194" s="17" t="s">
        <v>13</v>
      </c>
      <c r="B194" s="55"/>
      <c r="C194" s="72" t="s">
        <v>144</v>
      </c>
      <c r="D194" s="72"/>
      <c r="E194" s="56">
        <f t="shared" si="4"/>
        <v>1123725</v>
      </c>
      <c r="F194" s="100">
        <v>1123725</v>
      </c>
      <c r="G194" s="100"/>
    </row>
    <row r="195" spans="1:7" ht="27" customHeight="1">
      <c r="A195" s="17" t="s">
        <v>44</v>
      </c>
      <c r="B195" s="55"/>
      <c r="C195" s="72" t="s">
        <v>154</v>
      </c>
      <c r="D195" s="72"/>
      <c r="E195" s="56">
        <f t="shared" si="4"/>
        <v>444362</v>
      </c>
      <c r="F195" s="100">
        <v>444362</v>
      </c>
      <c r="G195" s="100"/>
    </row>
    <row r="196" spans="1:7" ht="27" customHeight="1">
      <c r="A196" s="17" t="s">
        <v>41</v>
      </c>
      <c r="B196" s="55"/>
      <c r="C196" s="72" t="s">
        <v>155</v>
      </c>
      <c r="D196" s="72"/>
      <c r="E196" s="56">
        <f t="shared" si="4"/>
        <v>653728</v>
      </c>
      <c r="F196" s="100">
        <v>653728</v>
      </c>
      <c r="G196" s="100"/>
    </row>
    <row r="197" spans="1:7" ht="27" customHeight="1">
      <c r="A197" s="17" t="s">
        <v>20</v>
      </c>
      <c r="B197" s="55"/>
      <c r="C197" s="72" t="s">
        <v>156</v>
      </c>
      <c r="D197" s="72"/>
      <c r="E197" s="56">
        <f t="shared" si="4"/>
        <v>807544</v>
      </c>
      <c r="F197" s="100">
        <v>807544</v>
      </c>
      <c r="G197" s="100"/>
    </row>
    <row r="198" spans="1:7" ht="27" customHeight="1">
      <c r="A198" s="17" t="s">
        <v>42</v>
      </c>
      <c r="B198" s="55"/>
      <c r="C198" s="72" t="s">
        <v>172</v>
      </c>
      <c r="D198" s="72"/>
      <c r="E198" s="56">
        <f t="shared" si="4"/>
        <v>495635</v>
      </c>
      <c r="F198" s="100">
        <v>495635</v>
      </c>
      <c r="G198" s="100"/>
    </row>
    <row r="199" spans="1:7" ht="27" customHeight="1">
      <c r="A199" s="17" t="s">
        <v>45</v>
      </c>
      <c r="B199" s="55"/>
      <c r="C199" s="72" t="s">
        <v>173</v>
      </c>
      <c r="D199" s="72"/>
      <c r="E199" s="56">
        <f t="shared" si="4"/>
        <v>388818</v>
      </c>
      <c r="F199" s="100">
        <v>388818</v>
      </c>
      <c r="G199" s="100"/>
    </row>
    <row r="200" spans="1:7" s="1" customFormat="1" ht="27" customHeight="1">
      <c r="A200" s="112" t="s">
        <v>185</v>
      </c>
      <c r="B200" s="112"/>
      <c r="C200" s="112"/>
      <c r="D200" s="112"/>
      <c r="E200" s="52">
        <f>SUM(E179:E199)</f>
        <v>18496598</v>
      </c>
      <c r="F200" s="103">
        <v>18496598</v>
      </c>
      <c r="G200" s="103"/>
    </row>
    <row r="201" spans="1:7" ht="26.25" customHeight="1">
      <c r="A201" s="110" t="s">
        <v>232</v>
      </c>
      <c r="B201" s="111">
        <v>9490</v>
      </c>
      <c r="C201" s="92" t="s">
        <v>265</v>
      </c>
      <c r="D201" s="92"/>
      <c r="E201" s="103">
        <f>SUM(E203:E213)</f>
        <v>1157619.9100000001</v>
      </c>
      <c r="F201" s="101" t="s">
        <v>72</v>
      </c>
      <c r="G201" s="102"/>
    </row>
    <row r="202" spans="1:7" ht="49.5" customHeight="1">
      <c r="A202" s="110"/>
      <c r="B202" s="111"/>
      <c r="C202" s="92"/>
      <c r="D202" s="92"/>
      <c r="E202" s="103"/>
      <c r="F202" s="103">
        <f>SUM(F203:G213)</f>
        <v>1157619.9100000001</v>
      </c>
      <c r="G202" s="103"/>
    </row>
    <row r="203" spans="1:7" s="1" customFormat="1" ht="18.75" customHeight="1">
      <c r="A203" s="18" t="s">
        <v>0</v>
      </c>
      <c r="B203" s="50"/>
      <c r="C203" s="92" t="s">
        <v>1</v>
      </c>
      <c r="D203" s="92"/>
      <c r="E203" s="32">
        <v>68619.91</v>
      </c>
      <c r="F203" s="135">
        <v>68619.91</v>
      </c>
      <c r="G203" s="136"/>
    </row>
    <row r="204" spans="1:7" ht="24.75" customHeight="1">
      <c r="A204" s="17" t="s">
        <v>4</v>
      </c>
      <c r="B204" s="55"/>
      <c r="C204" s="72" t="s">
        <v>133</v>
      </c>
      <c r="D204" s="72"/>
      <c r="E204" s="56">
        <v>99000</v>
      </c>
      <c r="F204" s="98">
        <v>99000</v>
      </c>
      <c r="G204" s="99"/>
    </row>
    <row r="205" spans="1:7" ht="24.75" customHeight="1">
      <c r="A205" s="17" t="s">
        <v>39</v>
      </c>
      <c r="B205" s="55"/>
      <c r="C205" s="72" t="s">
        <v>177</v>
      </c>
      <c r="D205" s="72"/>
      <c r="E205" s="56">
        <v>99000</v>
      </c>
      <c r="F205" s="98">
        <v>99000</v>
      </c>
      <c r="G205" s="99"/>
    </row>
    <row r="206" spans="1:7" ht="24.75" customHeight="1">
      <c r="A206" s="17" t="s">
        <v>28</v>
      </c>
      <c r="B206" s="55"/>
      <c r="C206" s="72" t="s">
        <v>170</v>
      </c>
      <c r="D206" s="72"/>
      <c r="E206" s="56">
        <v>99000</v>
      </c>
      <c r="F206" s="98">
        <v>99000</v>
      </c>
      <c r="G206" s="99"/>
    </row>
    <row r="207" spans="1:7" ht="24.75" customHeight="1">
      <c r="A207" s="17" t="s">
        <v>29</v>
      </c>
      <c r="B207" s="55"/>
      <c r="C207" s="72" t="s">
        <v>163</v>
      </c>
      <c r="D207" s="72"/>
      <c r="E207" s="56">
        <v>99000</v>
      </c>
      <c r="F207" s="98">
        <v>99000</v>
      </c>
      <c r="G207" s="99"/>
    </row>
    <row r="208" spans="1:7" ht="24.75" customHeight="1">
      <c r="A208" s="17" t="s">
        <v>26</v>
      </c>
      <c r="B208" s="55"/>
      <c r="C208" s="72" t="s">
        <v>141</v>
      </c>
      <c r="D208" s="72"/>
      <c r="E208" s="56">
        <v>99000</v>
      </c>
      <c r="F208" s="98">
        <v>99000</v>
      </c>
      <c r="G208" s="99"/>
    </row>
    <row r="209" spans="1:7" ht="24.75" customHeight="1">
      <c r="A209" s="17" t="s">
        <v>112</v>
      </c>
      <c r="B209" s="55"/>
      <c r="C209" s="119" t="s">
        <v>113</v>
      </c>
      <c r="D209" s="120"/>
      <c r="E209" s="56">
        <v>99000</v>
      </c>
      <c r="F209" s="98">
        <v>99000</v>
      </c>
      <c r="G209" s="99"/>
    </row>
    <row r="210" spans="1:7" ht="24.75" customHeight="1">
      <c r="A210" s="17" t="s">
        <v>34</v>
      </c>
      <c r="B210" s="55"/>
      <c r="C210" s="72" t="s">
        <v>166</v>
      </c>
      <c r="D210" s="72"/>
      <c r="E210" s="56">
        <v>198000</v>
      </c>
      <c r="F210" s="98">
        <v>198000</v>
      </c>
      <c r="G210" s="99"/>
    </row>
    <row r="211" spans="1:7" ht="24.75" customHeight="1">
      <c r="A211" s="17" t="s">
        <v>85</v>
      </c>
      <c r="B211" s="55"/>
      <c r="C211" s="119" t="s">
        <v>86</v>
      </c>
      <c r="D211" s="120"/>
      <c r="E211" s="56">
        <v>99000</v>
      </c>
      <c r="F211" s="98">
        <v>99000</v>
      </c>
      <c r="G211" s="99"/>
    </row>
    <row r="212" spans="1:7" ht="24.75" customHeight="1">
      <c r="A212" s="17" t="s">
        <v>46</v>
      </c>
      <c r="B212" s="55"/>
      <c r="C212" s="72" t="s">
        <v>152</v>
      </c>
      <c r="D212" s="72"/>
      <c r="E212" s="56">
        <v>99000</v>
      </c>
      <c r="F212" s="98">
        <v>99000</v>
      </c>
      <c r="G212" s="99"/>
    </row>
    <row r="213" spans="1:7" ht="24.75" customHeight="1">
      <c r="A213" s="17" t="s">
        <v>44</v>
      </c>
      <c r="B213" s="55"/>
      <c r="C213" s="72" t="s">
        <v>154</v>
      </c>
      <c r="D213" s="72"/>
      <c r="E213" s="56">
        <v>99000</v>
      </c>
      <c r="F213" s="98">
        <v>99000</v>
      </c>
      <c r="G213" s="99"/>
    </row>
    <row r="214" spans="1:7" ht="24.75" customHeight="1">
      <c r="A214" s="112" t="s">
        <v>185</v>
      </c>
      <c r="B214" s="112"/>
      <c r="C214" s="112"/>
      <c r="D214" s="112"/>
      <c r="E214" s="40">
        <f>SUM(E204:E213)</f>
        <v>1089000</v>
      </c>
      <c r="F214" s="104">
        <f>SUM(F204:G213)</f>
        <v>1089000</v>
      </c>
      <c r="G214" s="105"/>
    </row>
    <row r="215" spans="1:7" ht="52.5" customHeight="1">
      <c r="A215" s="50" t="s">
        <v>196</v>
      </c>
      <c r="B215" s="53">
        <v>9770</v>
      </c>
      <c r="C215" s="92" t="s">
        <v>238</v>
      </c>
      <c r="D215" s="92"/>
      <c r="E215" s="52">
        <f>E216+E230+E303</f>
        <v>60000000</v>
      </c>
      <c r="F215" s="97"/>
      <c r="G215" s="97"/>
    </row>
    <row r="216" spans="1:7" s="1" customFormat="1" ht="27" customHeight="1">
      <c r="A216" s="18" t="s">
        <v>0</v>
      </c>
      <c r="B216" s="53"/>
      <c r="C216" s="94" t="s">
        <v>1</v>
      </c>
      <c r="D216" s="95"/>
      <c r="E216" s="52">
        <f>30000000+30000000-53500000</f>
        <v>6500000</v>
      </c>
      <c r="F216" s="97"/>
      <c r="G216" s="97"/>
    </row>
    <row r="217" spans="1:7" ht="27" customHeight="1">
      <c r="A217" s="17" t="s">
        <v>95</v>
      </c>
      <c r="B217" s="55"/>
      <c r="C217" s="72" t="s">
        <v>96</v>
      </c>
      <c r="D217" s="72"/>
      <c r="E217" s="56">
        <v>455000</v>
      </c>
      <c r="F217" s="91"/>
      <c r="G217" s="91"/>
    </row>
    <row r="218" spans="1:7" ht="27" customHeight="1">
      <c r="A218" s="17" t="s">
        <v>99</v>
      </c>
      <c r="B218" s="55"/>
      <c r="C218" s="72" t="s">
        <v>100</v>
      </c>
      <c r="D218" s="72"/>
      <c r="E218" s="56">
        <v>15470000</v>
      </c>
      <c r="F218" s="91"/>
      <c r="G218" s="91"/>
    </row>
    <row r="219" spans="1:7" ht="27" customHeight="1">
      <c r="A219" s="17" t="s">
        <v>89</v>
      </c>
      <c r="B219" s="55"/>
      <c r="C219" s="72" t="s">
        <v>90</v>
      </c>
      <c r="D219" s="72"/>
      <c r="E219" s="56">
        <v>1671000</v>
      </c>
      <c r="F219" s="91"/>
      <c r="G219" s="91"/>
    </row>
    <row r="220" spans="1:7" ht="27" customHeight="1">
      <c r="A220" s="17" t="s">
        <v>101</v>
      </c>
      <c r="B220" s="55"/>
      <c r="C220" s="72" t="s">
        <v>102</v>
      </c>
      <c r="D220" s="72"/>
      <c r="E220" s="56">
        <v>360000</v>
      </c>
      <c r="F220" s="91"/>
      <c r="G220" s="91"/>
    </row>
    <row r="221" spans="1:7" ht="27" customHeight="1">
      <c r="A221" s="17" t="s">
        <v>103</v>
      </c>
      <c r="B221" s="55"/>
      <c r="C221" s="72" t="s">
        <v>104</v>
      </c>
      <c r="D221" s="72"/>
      <c r="E221" s="56">
        <v>10430000</v>
      </c>
      <c r="F221" s="91"/>
      <c r="G221" s="91"/>
    </row>
    <row r="222" spans="1:7" ht="27" customHeight="1">
      <c r="A222" s="17" t="s">
        <v>62</v>
      </c>
      <c r="B222" s="55"/>
      <c r="C222" s="72" t="s">
        <v>130</v>
      </c>
      <c r="D222" s="72"/>
      <c r="E222" s="56">
        <v>260000</v>
      </c>
      <c r="F222" s="91"/>
      <c r="G222" s="91"/>
    </row>
    <row r="223" spans="1:7" ht="27" customHeight="1">
      <c r="A223" s="17" t="s">
        <v>108</v>
      </c>
      <c r="B223" s="55"/>
      <c r="C223" s="72" t="s">
        <v>109</v>
      </c>
      <c r="D223" s="72"/>
      <c r="E223" s="56">
        <v>1295000</v>
      </c>
      <c r="F223" s="91"/>
      <c r="G223" s="91"/>
    </row>
    <row r="224" spans="1:7" ht="27" customHeight="1">
      <c r="A224" s="17" t="s">
        <v>110</v>
      </c>
      <c r="B224" s="55"/>
      <c r="C224" s="72" t="s">
        <v>111</v>
      </c>
      <c r="D224" s="72"/>
      <c r="E224" s="56">
        <v>1547000</v>
      </c>
      <c r="F224" s="91"/>
      <c r="G224" s="91"/>
    </row>
    <row r="225" spans="1:7" ht="27" customHeight="1">
      <c r="A225" s="17" t="s">
        <v>114</v>
      </c>
      <c r="B225" s="55"/>
      <c r="C225" s="72" t="s">
        <v>115</v>
      </c>
      <c r="D225" s="72"/>
      <c r="E225" s="56">
        <v>2460000</v>
      </c>
      <c r="F225" s="91"/>
      <c r="G225" s="91"/>
    </row>
    <row r="226" spans="1:7" ht="27" customHeight="1">
      <c r="A226" s="17" t="s">
        <v>116</v>
      </c>
      <c r="B226" s="55"/>
      <c r="C226" s="72" t="s">
        <v>117</v>
      </c>
      <c r="D226" s="72"/>
      <c r="E226" s="56">
        <v>345000</v>
      </c>
      <c r="F226" s="91"/>
      <c r="G226" s="91"/>
    </row>
    <row r="227" spans="1:7" ht="27" customHeight="1">
      <c r="A227" s="17" t="s">
        <v>63</v>
      </c>
      <c r="B227" s="55"/>
      <c r="C227" s="72" t="s">
        <v>131</v>
      </c>
      <c r="D227" s="72"/>
      <c r="E227" s="56">
        <v>460000</v>
      </c>
      <c r="F227" s="91"/>
      <c r="G227" s="91"/>
    </row>
    <row r="228" spans="1:7" ht="27" customHeight="1">
      <c r="A228" s="17" t="s">
        <v>124</v>
      </c>
      <c r="B228" s="55"/>
      <c r="C228" s="72" t="s">
        <v>125</v>
      </c>
      <c r="D228" s="72"/>
      <c r="E228" s="56">
        <v>1430000</v>
      </c>
      <c r="F228" s="91"/>
      <c r="G228" s="91"/>
    </row>
    <row r="229" spans="1:7" ht="27" customHeight="1">
      <c r="A229" s="17" t="s">
        <v>128</v>
      </c>
      <c r="B229" s="55"/>
      <c r="C229" s="72" t="s">
        <v>129</v>
      </c>
      <c r="D229" s="72"/>
      <c r="E229" s="56">
        <v>585000</v>
      </c>
      <c r="F229" s="91"/>
      <c r="G229" s="91"/>
    </row>
    <row r="230" spans="1:7" s="1" customFormat="1" ht="27" customHeight="1">
      <c r="A230" s="112" t="s">
        <v>225</v>
      </c>
      <c r="B230" s="112"/>
      <c r="C230" s="112"/>
      <c r="D230" s="112"/>
      <c r="E230" s="52">
        <f>SUM(E217:E229)</f>
        <v>36768000</v>
      </c>
      <c r="F230" s="97"/>
      <c r="G230" s="97"/>
    </row>
    <row r="231" spans="1:7" ht="27" customHeight="1">
      <c r="A231" s="17" t="s">
        <v>3</v>
      </c>
      <c r="B231" s="55"/>
      <c r="C231" s="72" t="s">
        <v>132</v>
      </c>
      <c r="D231" s="72"/>
      <c r="E231" s="56">
        <v>315000</v>
      </c>
      <c r="F231" s="91"/>
      <c r="G231" s="91"/>
    </row>
    <row r="232" spans="1:7" ht="27" customHeight="1">
      <c r="A232" s="17" t="s">
        <v>4</v>
      </c>
      <c r="B232" s="55"/>
      <c r="C232" s="72" t="s">
        <v>133</v>
      </c>
      <c r="D232" s="72"/>
      <c r="E232" s="56">
        <v>396000</v>
      </c>
      <c r="F232" s="91"/>
      <c r="G232" s="91"/>
    </row>
    <row r="233" spans="1:7" ht="27" customHeight="1">
      <c r="A233" s="17" t="s">
        <v>16</v>
      </c>
      <c r="B233" s="55"/>
      <c r="C233" s="72" t="s">
        <v>134</v>
      </c>
      <c r="D233" s="72"/>
      <c r="E233" s="56">
        <v>159000</v>
      </c>
      <c r="F233" s="91"/>
      <c r="G233" s="91"/>
    </row>
    <row r="234" spans="1:7" ht="27" customHeight="1">
      <c r="A234" s="17" t="s">
        <v>91</v>
      </c>
      <c r="B234" s="55"/>
      <c r="C234" s="72" t="s">
        <v>92</v>
      </c>
      <c r="D234" s="72"/>
      <c r="E234" s="56">
        <v>90000</v>
      </c>
      <c r="F234" s="91"/>
      <c r="G234" s="91"/>
    </row>
    <row r="235" spans="1:7" ht="27" customHeight="1">
      <c r="A235" s="17" t="s">
        <v>48</v>
      </c>
      <c r="B235" s="55"/>
      <c r="C235" s="72" t="s">
        <v>137</v>
      </c>
      <c r="D235" s="72"/>
      <c r="E235" s="56">
        <v>35000</v>
      </c>
      <c r="F235" s="91"/>
      <c r="G235" s="91"/>
    </row>
    <row r="236" spans="1:7" ht="27" customHeight="1">
      <c r="A236" s="17" t="s">
        <v>17</v>
      </c>
      <c r="B236" s="55"/>
      <c r="C236" s="72" t="s">
        <v>148</v>
      </c>
      <c r="D236" s="72"/>
      <c r="E236" s="56">
        <v>380000</v>
      </c>
      <c r="F236" s="91"/>
      <c r="G236" s="91"/>
    </row>
    <row r="237" spans="1:7" ht="27" customHeight="1">
      <c r="A237" s="17" t="s">
        <v>21</v>
      </c>
      <c r="B237" s="55"/>
      <c r="C237" s="72" t="s">
        <v>157</v>
      </c>
      <c r="D237" s="72"/>
      <c r="E237" s="56">
        <v>290000</v>
      </c>
      <c r="F237" s="91"/>
      <c r="G237" s="91"/>
    </row>
    <row r="238" spans="1:7" ht="27" customHeight="1">
      <c r="A238" s="17" t="s">
        <v>5</v>
      </c>
      <c r="B238" s="55"/>
      <c r="C238" s="72" t="s">
        <v>135</v>
      </c>
      <c r="D238" s="72"/>
      <c r="E238" s="56">
        <v>271000</v>
      </c>
      <c r="F238" s="91"/>
      <c r="G238" s="91"/>
    </row>
    <row r="239" spans="1:7" ht="27" customHeight="1">
      <c r="A239" s="17" t="s">
        <v>93</v>
      </c>
      <c r="B239" s="55"/>
      <c r="C239" s="72" t="s">
        <v>94</v>
      </c>
      <c r="D239" s="72"/>
      <c r="E239" s="56">
        <v>170000</v>
      </c>
      <c r="F239" s="91"/>
      <c r="G239" s="91"/>
    </row>
    <row r="240" spans="1:7" ht="27" customHeight="1">
      <c r="A240" s="17" t="s">
        <v>59</v>
      </c>
      <c r="B240" s="55"/>
      <c r="C240" s="72" t="s">
        <v>162</v>
      </c>
      <c r="D240" s="72"/>
      <c r="E240" s="56">
        <v>440000</v>
      </c>
      <c r="F240" s="91"/>
      <c r="G240" s="91"/>
    </row>
    <row r="241" spans="1:7" ht="27" customHeight="1">
      <c r="A241" s="17" t="s">
        <v>40</v>
      </c>
      <c r="B241" s="55"/>
      <c r="C241" s="72" t="s">
        <v>149</v>
      </c>
      <c r="D241" s="72"/>
      <c r="E241" s="56">
        <v>178000</v>
      </c>
      <c r="F241" s="91"/>
      <c r="G241" s="91"/>
    </row>
    <row r="242" spans="1:7" ht="27" customHeight="1">
      <c r="A242" s="17" t="s">
        <v>75</v>
      </c>
      <c r="B242" s="55"/>
      <c r="C242" s="72" t="s">
        <v>76</v>
      </c>
      <c r="D242" s="72"/>
      <c r="E242" s="56">
        <v>40000</v>
      </c>
      <c r="F242" s="91"/>
      <c r="G242" s="91"/>
    </row>
    <row r="243" spans="1:7" ht="27" customHeight="1">
      <c r="A243" s="17" t="s">
        <v>22</v>
      </c>
      <c r="B243" s="55"/>
      <c r="C243" s="72" t="s">
        <v>158</v>
      </c>
      <c r="D243" s="72"/>
      <c r="E243" s="56">
        <v>95000</v>
      </c>
      <c r="F243" s="91"/>
      <c r="G243" s="91"/>
    </row>
    <row r="244" spans="1:7" ht="27" customHeight="1">
      <c r="A244" s="17" t="s">
        <v>8</v>
      </c>
      <c r="B244" s="55"/>
      <c r="C244" s="72" t="s">
        <v>139</v>
      </c>
      <c r="D244" s="72"/>
      <c r="E244" s="56">
        <v>140000</v>
      </c>
      <c r="F244" s="91"/>
      <c r="G244" s="91"/>
    </row>
    <row r="245" spans="1:7" ht="27" customHeight="1">
      <c r="A245" s="17" t="s">
        <v>97</v>
      </c>
      <c r="B245" s="55"/>
      <c r="C245" s="72" t="s">
        <v>98</v>
      </c>
      <c r="D245" s="72"/>
      <c r="E245" s="56">
        <v>70000</v>
      </c>
      <c r="F245" s="91"/>
      <c r="G245" s="91"/>
    </row>
    <row r="246" spans="1:7" ht="27" customHeight="1">
      <c r="A246" s="17" t="s">
        <v>39</v>
      </c>
      <c r="B246" s="55"/>
      <c r="C246" s="72" t="s">
        <v>177</v>
      </c>
      <c r="D246" s="72"/>
      <c r="E246" s="56">
        <v>35000</v>
      </c>
      <c r="F246" s="91"/>
      <c r="G246" s="91"/>
    </row>
    <row r="247" spans="1:7" ht="27" customHeight="1">
      <c r="A247" s="17" t="s">
        <v>31</v>
      </c>
      <c r="B247" s="55"/>
      <c r="C247" s="72" t="s">
        <v>74</v>
      </c>
      <c r="D247" s="72"/>
      <c r="E247" s="56">
        <v>220000</v>
      </c>
      <c r="F247" s="91"/>
      <c r="G247" s="91"/>
    </row>
    <row r="248" spans="1:7" ht="27" customHeight="1">
      <c r="A248" s="17" t="s">
        <v>256</v>
      </c>
      <c r="B248" s="55"/>
      <c r="C248" s="72" t="s">
        <v>236</v>
      </c>
      <c r="D248" s="72"/>
      <c r="E248" s="56">
        <v>70000</v>
      </c>
      <c r="F248" s="91"/>
      <c r="G248" s="91"/>
    </row>
    <row r="249" spans="1:7" ht="27" customHeight="1">
      <c r="A249" s="17" t="s">
        <v>77</v>
      </c>
      <c r="B249" s="55"/>
      <c r="C249" s="72" t="s">
        <v>78</v>
      </c>
      <c r="D249" s="72"/>
      <c r="E249" s="56">
        <v>98000</v>
      </c>
      <c r="F249" s="91"/>
      <c r="G249" s="91"/>
    </row>
    <row r="250" spans="1:7" ht="27" customHeight="1">
      <c r="A250" s="17" t="s">
        <v>7</v>
      </c>
      <c r="B250" s="55"/>
      <c r="C250" s="72" t="s">
        <v>138</v>
      </c>
      <c r="D250" s="72"/>
      <c r="E250" s="56">
        <v>140000</v>
      </c>
      <c r="F250" s="91"/>
      <c r="G250" s="91"/>
    </row>
    <row r="251" spans="1:7" ht="27" customHeight="1">
      <c r="A251" s="17" t="s">
        <v>49</v>
      </c>
      <c r="B251" s="55"/>
      <c r="C251" s="72" t="s">
        <v>168</v>
      </c>
      <c r="D251" s="72"/>
      <c r="E251" s="56">
        <v>310000</v>
      </c>
      <c r="F251" s="91"/>
      <c r="G251" s="91"/>
    </row>
    <row r="252" spans="1:7" ht="27" customHeight="1">
      <c r="A252" s="17" t="s">
        <v>27</v>
      </c>
      <c r="B252" s="55"/>
      <c r="C252" s="72" t="s">
        <v>171</v>
      </c>
      <c r="D252" s="72"/>
      <c r="E252" s="56">
        <v>95000</v>
      </c>
      <c r="F252" s="91"/>
      <c r="G252" s="91"/>
    </row>
    <row r="253" spans="1:7" ht="27" customHeight="1">
      <c r="A253" s="17" t="s">
        <v>28</v>
      </c>
      <c r="B253" s="55"/>
      <c r="C253" s="72" t="s">
        <v>170</v>
      </c>
      <c r="D253" s="72"/>
      <c r="E253" s="56">
        <v>152000</v>
      </c>
      <c r="F253" s="91"/>
      <c r="G253" s="91"/>
    </row>
    <row r="254" spans="1:7" ht="27" customHeight="1">
      <c r="A254" s="17" t="s">
        <v>18</v>
      </c>
      <c r="B254" s="55"/>
      <c r="C254" s="72" t="s">
        <v>150</v>
      </c>
      <c r="D254" s="72"/>
      <c r="E254" s="56">
        <v>198000</v>
      </c>
      <c r="F254" s="91"/>
      <c r="G254" s="91"/>
    </row>
    <row r="255" spans="1:7" ht="27" customHeight="1">
      <c r="A255" s="17" t="s">
        <v>53</v>
      </c>
      <c r="B255" s="55"/>
      <c r="C255" s="72" t="s">
        <v>178</v>
      </c>
      <c r="D255" s="72"/>
      <c r="E255" s="56">
        <v>110000</v>
      </c>
      <c r="F255" s="91"/>
      <c r="G255" s="91"/>
    </row>
    <row r="256" spans="1:7" ht="27" customHeight="1">
      <c r="A256" s="17" t="s">
        <v>47</v>
      </c>
      <c r="B256" s="55"/>
      <c r="C256" s="119" t="s">
        <v>151</v>
      </c>
      <c r="D256" s="120"/>
      <c r="E256" s="56">
        <v>158000</v>
      </c>
      <c r="F256" s="84"/>
      <c r="G256" s="85"/>
    </row>
    <row r="257" spans="1:7" ht="27" customHeight="1">
      <c r="A257" s="17" t="s">
        <v>105</v>
      </c>
      <c r="B257" s="55"/>
      <c r="C257" s="72" t="s">
        <v>106</v>
      </c>
      <c r="D257" s="72"/>
      <c r="E257" s="56">
        <v>400000</v>
      </c>
      <c r="F257" s="91"/>
      <c r="G257" s="91"/>
    </row>
    <row r="258" spans="1:7" ht="27" customHeight="1">
      <c r="A258" s="17" t="s">
        <v>50</v>
      </c>
      <c r="B258" s="55"/>
      <c r="C258" s="72" t="s">
        <v>174</v>
      </c>
      <c r="D258" s="72"/>
      <c r="E258" s="56">
        <v>143000</v>
      </c>
      <c r="F258" s="91"/>
      <c r="G258" s="91"/>
    </row>
    <row r="259" spans="1:7" ht="27" customHeight="1">
      <c r="A259" s="17" t="s">
        <v>9</v>
      </c>
      <c r="B259" s="55"/>
      <c r="C259" s="119" t="s">
        <v>140</v>
      </c>
      <c r="D259" s="120"/>
      <c r="E259" s="56">
        <v>143000</v>
      </c>
      <c r="F259" s="84"/>
      <c r="G259" s="85"/>
    </row>
    <row r="260" spans="1:7" ht="27" customHeight="1">
      <c r="A260" s="17" t="s">
        <v>79</v>
      </c>
      <c r="B260" s="55"/>
      <c r="C260" s="72" t="s">
        <v>80</v>
      </c>
      <c r="D260" s="72"/>
      <c r="E260" s="56">
        <v>530000</v>
      </c>
      <c r="F260" s="91"/>
      <c r="G260" s="91"/>
    </row>
    <row r="261" spans="1:7" ht="27" customHeight="1">
      <c r="A261" s="17" t="s">
        <v>29</v>
      </c>
      <c r="B261" s="55"/>
      <c r="C261" s="72" t="s">
        <v>163</v>
      </c>
      <c r="D261" s="72"/>
      <c r="E261" s="56">
        <v>240000</v>
      </c>
      <c r="F261" s="91"/>
      <c r="G261" s="91"/>
    </row>
    <row r="262" spans="1:7" ht="27" customHeight="1">
      <c r="A262" s="17" t="s">
        <v>30</v>
      </c>
      <c r="B262" s="55"/>
      <c r="C262" s="72" t="s">
        <v>183</v>
      </c>
      <c r="D262" s="72"/>
      <c r="E262" s="56">
        <v>120000</v>
      </c>
      <c r="F262" s="91"/>
      <c r="G262" s="91"/>
    </row>
    <row r="263" spans="1:7" ht="27" customHeight="1">
      <c r="A263" s="17" t="s">
        <v>107</v>
      </c>
      <c r="B263" s="55"/>
      <c r="C263" s="72" t="s">
        <v>228</v>
      </c>
      <c r="D263" s="72"/>
      <c r="E263" s="56">
        <v>26000</v>
      </c>
      <c r="F263" s="91"/>
      <c r="G263" s="91"/>
    </row>
    <row r="264" spans="1:7" ht="27" customHeight="1">
      <c r="A264" s="17" t="s">
        <v>32</v>
      </c>
      <c r="B264" s="55"/>
      <c r="C264" s="72" t="s">
        <v>227</v>
      </c>
      <c r="D264" s="72"/>
      <c r="E264" s="56">
        <v>60000</v>
      </c>
      <c r="F264" s="91"/>
      <c r="G264" s="91"/>
    </row>
    <row r="265" spans="1:7" ht="27" customHeight="1">
      <c r="A265" s="17" t="s">
        <v>43</v>
      </c>
      <c r="B265" s="55"/>
      <c r="C265" s="72" t="s">
        <v>147</v>
      </c>
      <c r="D265" s="72"/>
      <c r="E265" s="56">
        <v>250000</v>
      </c>
      <c r="F265" s="91"/>
      <c r="G265" s="91"/>
    </row>
    <row r="266" spans="1:7" ht="27" customHeight="1">
      <c r="A266" s="17" t="s">
        <v>26</v>
      </c>
      <c r="B266" s="55"/>
      <c r="C266" s="72" t="s">
        <v>141</v>
      </c>
      <c r="D266" s="72"/>
      <c r="E266" s="56">
        <v>208000</v>
      </c>
      <c r="F266" s="91"/>
      <c r="G266" s="91"/>
    </row>
    <row r="267" spans="1:7" ht="27" customHeight="1">
      <c r="A267" s="17" t="s">
        <v>24</v>
      </c>
      <c r="B267" s="55"/>
      <c r="C267" s="72" t="s">
        <v>160</v>
      </c>
      <c r="D267" s="72"/>
      <c r="E267" s="56">
        <v>45000</v>
      </c>
      <c r="F267" s="91"/>
      <c r="G267" s="91"/>
    </row>
    <row r="268" spans="1:7" ht="27" customHeight="1">
      <c r="A268" s="17" t="s">
        <v>25</v>
      </c>
      <c r="B268" s="55"/>
      <c r="C268" s="72" t="s">
        <v>161</v>
      </c>
      <c r="D268" s="72"/>
      <c r="E268" s="56">
        <v>540000</v>
      </c>
      <c r="F268" s="91"/>
      <c r="G268" s="91"/>
    </row>
    <row r="269" spans="1:7" ht="27" customHeight="1">
      <c r="A269" s="17" t="s">
        <v>112</v>
      </c>
      <c r="B269" s="55"/>
      <c r="C269" s="72" t="s">
        <v>113</v>
      </c>
      <c r="D269" s="72"/>
      <c r="E269" s="56">
        <v>280000</v>
      </c>
      <c r="F269" s="91"/>
      <c r="G269" s="91"/>
    </row>
    <row r="270" spans="1:7" ht="27" customHeight="1">
      <c r="A270" s="17" t="s">
        <v>10</v>
      </c>
      <c r="B270" s="55"/>
      <c r="C270" s="72" t="s">
        <v>142</v>
      </c>
      <c r="D270" s="72"/>
      <c r="E270" s="56">
        <v>20000</v>
      </c>
      <c r="F270" s="91"/>
      <c r="G270" s="91"/>
    </row>
    <row r="271" spans="1:7" ht="27" customHeight="1">
      <c r="A271" s="17" t="s">
        <v>11</v>
      </c>
      <c r="B271" s="55"/>
      <c r="C271" s="72" t="s">
        <v>184</v>
      </c>
      <c r="D271" s="72"/>
      <c r="E271" s="56">
        <v>758000</v>
      </c>
      <c r="F271" s="91"/>
      <c r="G271" s="91"/>
    </row>
    <row r="272" spans="1:7" ht="27" customHeight="1">
      <c r="A272" s="17" t="s">
        <v>12</v>
      </c>
      <c r="B272" s="55"/>
      <c r="C272" s="72" t="s">
        <v>143</v>
      </c>
      <c r="D272" s="72"/>
      <c r="E272" s="56">
        <v>145000</v>
      </c>
      <c r="F272" s="91"/>
      <c r="G272" s="91"/>
    </row>
    <row r="273" spans="1:7" ht="27" customHeight="1">
      <c r="A273" s="17" t="s">
        <v>81</v>
      </c>
      <c r="B273" s="55"/>
      <c r="C273" s="72" t="s">
        <v>82</v>
      </c>
      <c r="D273" s="72"/>
      <c r="E273" s="56">
        <v>540000</v>
      </c>
      <c r="F273" s="91"/>
      <c r="G273" s="91"/>
    </row>
    <row r="274" spans="1:7" ht="27" customHeight="1">
      <c r="A274" s="17" t="s">
        <v>85</v>
      </c>
      <c r="B274" s="55"/>
      <c r="C274" s="72" t="s">
        <v>86</v>
      </c>
      <c r="D274" s="72"/>
      <c r="E274" s="56">
        <v>390000</v>
      </c>
      <c r="F274" s="91"/>
      <c r="G274" s="91"/>
    </row>
    <row r="275" spans="1:7" ht="27" customHeight="1">
      <c r="A275" s="17" t="s">
        <v>55</v>
      </c>
      <c r="B275" s="55"/>
      <c r="C275" s="72" t="s">
        <v>180</v>
      </c>
      <c r="D275" s="72"/>
      <c r="E275" s="56">
        <v>410000</v>
      </c>
      <c r="F275" s="91"/>
      <c r="G275" s="91"/>
    </row>
    <row r="276" spans="1:7" ht="27" customHeight="1">
      <c r="A276" s="17" t="s">
        <v>54</v>
      </c>
      <c r="B276" s="55"/>
      <c r="C276" s="72" t="s">
        <v>179</v>
      </c>
      <c r="D276" s="72"/>
      <c r="E276" s="56">
        <v>90000</v>
      </c>
      <c r="F276" s="91"/>
      <c r="G276" s="91"/>
    </row>
    <row r="277" spans="1:7" ht="27" customHeight="1">
      <c r="A277" s="17" t="s">
        <v>34</v>
      </c>
      <c r="B277" s="55"/>
      <c r="C277" s="72" t="s">
        <v>166</v>
      </c>
      <c r="D277" s="72"/>
      <c r="E277" s="56">
        <v>245000</v>
      </c>
      <c r="F277" s="91"/>
      <c r="G277" s="91"/>
    </row>
    <row r="278" spans="1:7" ht="27" customHeight="1">
      <c r="A278" s="17" t="s">
        <v>33</v>
      </c>
      <c r="B278" s="55"/>
      <c r="C278" s="72" t="s">
        <v>182</v>
      </c>
      <c r="D278" s="72"/>
      <c r="E278" s="56">
        <v>192000</v>
      </c>
      <c r="F278" s="91"/>
      <c r="G278" s="91"/>
    </row>
    <row r="279" spans="1:7" ht="27" customHeight="1">
      <c r="A279" s="17" t="s">
        <v>118</v>
      </c>
      <c r="B279" s="55"/>
      <c r="C279" s="72" t="s">
        <v>119</v>
      </c>
      <c r="D279" s="72"/>
      <c r="E279" s="56">
        <v>220000</v>
      </c>
      <c r="F279" s="91"/>
      <c r="G279" s="91"/>
    </row>
    <row r="280" spans="1:7" ht="27" customHeight="1">
      <c r="A280" s="17" t="s">
        <v>46</v>
      </c>
      <c r="B280" s="55"/>
      <c r="C280" s="72" t="s">
        <v>152</v>
      </c>
      <c r="D280" s="72"/>
      <c r="E280" s="56">
        <v>870000</v>
      </c>
      <c r="F280" s="91"/>
      <c r="G280" s="91"/>
    </row>
    <row r="281" spans="1:7" ht="27" customHeight="1">
      <c r="A281" s="17" t="s">
        <v>120</v>
      </c>
      <c r="B281" s="55"/>
      <c r="C281" s="72" t="s">
        <v>121</v>
      </c>
      <c r="D281" s="72"/>
      <c r="E281" s="56">
        <v>361000</v>
      </c>
      <c r="F281" s="91"/>
      <c r="G281" s="91"/>
    </row>
    <row r="282" spans="1:7" ht="27" customHeight="1">
      <c r="A282" s="17" t="s">
        <v>122</v>
      </c>
      <c r="B282" s="55"/>
      <c r="C282" s="72" t="s">
        <v>123</v>
      </c>
      <c r="D282" s="72"/>
      <c r="E282" s="56">
        <v>265000</v>
      </c>
      <c r="F282" s="91"/>
      <c r="G282" s="91"/>
    </row>
    <row r="283" spans="1:7" ht="27" customHeight="1">
      <c r="A283" s="17" t="s">
        <v>35</v>
      </c>
      <c r="B283" s="55"/>
      <c r="C283" s="72" t="s">
        <v>167</v>
      </c>
      <c r="D283" s="72"/>
      <c r="E283" s="56">
        <v>210000</v>
      </c>
      <c r="F283" s="91"/>
      <c r="G283" s="91"/>
    </row>
    <row r="284" spans="1:7" ht="27" customHeight="1">
      <c r="A284" s="17" t="s">
        <v>19</v>
      </c>
      <c r="B284" s="55"/>
      <c r="C284" s="72" t="s">
        <v>153</v>
      </c>
      <c r="D284" s="72"/>
      <c r="E284" s="56">
        <v>30000</v>
      </c>
      <c r="F284" s="91"/>
      <c r="G284" s="91"/>
    </row>
    <row r="285" spans="1:7" ht="27" customHeight="1">
      <c r="A285" s="17" t="s">
        <v>51</v>
      </c>
      <c r="B285" s="55"/>
      <c r="C285" s="72" t="s">
        <v>176</v>
      </c>
      <c r="D285" s="72"/>
      <c r="E285" s="56">
        <v>189000</v>
      </c>
      <c r="F285" s="91"/>
      <c r="G285" s="91"/>
    </row>
    <row r="286" spans="1:7" ht="27" customHeight="1">
      <c r="A286" s="17" t="s">
        <v>6</v>
      </c>
      <c r="B286" s="55"/>
      <c r="C286" s="72" t="s">
        <v>136</v>
      </c>
      <c r="D286" s="72"/>
      <c r="E286" s="56">
        <v>152000</v>
      </c>
      <c r="F286" s="91"/>
      <c r="G286" s="91"/>
    </row>
    <row r="287" spans="1:7" ht="27" customHeight="1">
      <c r="A287" s="17" t="s">
        <v>36</v>
      </c>
      <c r="B287" s="55"/>
      <c r="C287" s="72" t="s">
        <v>169</v>
      </c>
      <c r="D287" s="72"/>
      <c r="E287" s="56">
        <v>190000</v>
      </c>
      <c r="F287" s="91"/>
      <c r="G287" s="91"/>
    </row>
    <row r="288" spans="1:7" s="41" customFormat="1" ht="27" customHeight="1">
      <c r="A288" s="17" t="s">
        <v>126</v>
      </c>
      <c r="B288" s="55"/>
      <c r="C288" s="72" t="s">
        <v>127</v>
      </c>
      <c r="D288" s="72"/>
      <c r="E288" s="56">
        <v>70000</v>
      </c>
      <c r="F288" s="91"/>
      <c r="G288" s="91"/>
    </row>
    <row r="289" spans="1:7" s="41" customFormat="1" ht="28.5" customHeight="1">
      <c r="A289" s="17" t="s">
        <v>15</v>
      </c>
      <c r="B289" s="55"/>
      <c r="C289" s="72" t="s">
        <v>146</v>
      </c>
      <c r="D289" s="72"/>
      <c r="E289" s="56">
        <v>130000</v>
      </c>
      <c r="F289" s="91"/>
      <c r="G289" s="91"/>
    </row>
    <row r="290" spans="1:7" ht="27" customHeight="1">
      <c r="A290" s="17" t="s">
        <v>13</v>
      </c>
      <c r="B290" s="55"/>
      <c r="C290" s="72" t="s">
        <v>144</v>
      </c>
      <c r="D290" s="72"/>
      <c r="E290" s="56">
        <v>255000</v>
      </c>
      <c r="F290" s="91"/>
      <c r="G290" s="91"/>
    </row>
    <row r="291" spans="1:7" ht="27" customHeight="1">
      <c r="A291" s="17" t="s">
        <v>44</v>
      </c>
      <c r="B291" s="55"/>
      <c r="C291" s="72" t="s">
        <v>154</v>
      </c>
      <c r="D291" s="72"/>
      <c r="E291" s="56">
        <v>165000</v>
      </c>
      <c r="F291" s="91"/>
      <c r="G291" s="91"/>
    </row>
    <row r="292" spans="1:7" ht="27" customHeight="1">
      <c r="A292" s="17" t="s">
        <v>14</v>
      </c>
      <c r="B292" s="55"/>
      <c r="C292" s="72" t="s">
        <v>145</v>
      </c>
      <c r="D292" s="72"/>
      <c r="E292" s="56">
        <v>350000</v>
      </c>
      <c r="F292" s="91"/>
      <c r="G292" s="91"/>
    </row>
    <row r="293" spans="1:7" s="41" customFormat="1" ht="27" customHeight="1">
      <c r="A293" s="17" t="s">
        <v>41</v>
      </c>
      <c r="B293" s="55"/>
      <c r="C293" s="72" t="s">
        <v>155</v>
      </c>
      <c r="D293" s="72"/>
      <c r="E293" s="56">
        <v>430000</v>
      </c>
      <c r="F293" s="91"/>
      <c r="G293" s="91"/>
    </row>
    <row r="294" spans="1:7" s="41" customFormat="1" ht="27" customHeight="1">
      <c r="A294" s="17" t="s">
        <v>37</v>
      </c>
      <c r="B294" s="55"/>
      <c r="C294" s="72" t="s">
        <v>165</v>
      </c>
      <c r="D294" s="72"/>
      <c r="E294" s="56">
        <v>144000</v>
      </c>
      <c r="F294" s="91"/>
      <c r="G294" s="91"/>
    </row>
    <row r="295" spans="1:7" s="41" customFormat="1" ht="27" customHeight="1">
      <c r="A295" s="17" t="s">
        <v>57</v>
      </c>
      <c r="B295" s="55"/>
      <c r="C295" s="72" t="s">
        <v>175</v>
      </c>
      <c r="D295" s="72"/>
      <c r="E295" s="56">
        <v>60000</v>
      </c>
      <c r="F295" s="91"/>
      <c r="G295" s="91"/>
    </row>
    <row r="296" spans="1:7" s="41" customFormat="1" ht="27" customHeight="1">
      <c r="A296" s="17" t="s">
        <v>20</v>
      </c>
      <c r="B296" s="55"/>
      <c r="C296" s="72" t="s">
        <v>156</v>
      </c>
      <c r="D296" s="72"/>
      <c r="E296" s="56">
        <v>515000</v>
      </c>
      <c r="F296" s="91"/>
      <c r="G296" s="91"/>
    </row>
    <row r="297" spans="1:7" s="41" customFormat="1" ht="27" customHeight="1">
      <c r="A297" s="17" t="s">
        <v>38</v>
      </c>
      <c r="B297" s="55"/>
      <c r="C297" s="72" t="s">
        <v>164</v>
      </c>
      <c r="D297" s="72"/>
      <c r="E297" s="56">
        <v>322000</v>
      </c>
      <c r="F297" s="91"/>
      <c r="G297" s="91"/>
    </row>
    <row r="298" spans="1:7" s="41" customFormat="1" ht="27" customHeight="1">
      <c r="A298" s="17" t="s">
        <v>87</v>
      </c>
      <c r="B298" s="55"/>
      <c r="C298" s="72" t="s">
        <v>88</v>
      </c>
      <c r="D298" s="72"/>
      <c r="E298" s="56">
        <v>180000</v>
      </c>
      <c r="F298" s="91"/>
      <c r="G298" s="91"/>
    </row>
    <row r="299" spans="1:7" s="41" customFormat="1" ht="27" customHeight="1">
      <c r="A299" s="17" t="s">
        <v>83</v>
      </c>
      <c r="B299" s="55"/>
      <c r="C299" s="72" t="s">
        <v>84</v>
      </c>
      <c r="D299" s="72"/>
      <c r="E299" s="56">
        <v>110000</v>
      </c>
      <c r="F299" s="91"/>
      <c r="G299" s="91"/>
    </row>
    <row r="300" spans="1:7" s="41" customFormat="1" ht="27" customHeight="1">
      <c r="A300" s="17" t="s">
        <v>58</v>
      </c>
      <c r="B300" s="55"/>
      <c r="C300" s="72" t="s">
        <v>181</v>
      </c>
      <c r="D300" s="72"/>
      <c r="E300" s="56">
        <v>30000</v>
      </c>
      <c r="F300" s="91"/>
      <c r="G300" s="91"/>
    </row>
    <row r="301" spans="1:7" s="41" customFormat="1" ht="27" customHeight="1">
      <c r="A301" s="17" t="s">
        <v>42</v>
      </c>
      <c r="B301" s="55"/>
      <c r="C301" s="72" t="s">
        <v>172</v>
      </c>
      <c r="D301" s="72"/>
      <c r="E301" s="56">
        <v>415000</v>
      </c>
      <c r="F301" s="91"/>
      <c r="G301" s="91"/>
    </row>
    <row r="302" spans="1:7" s="41" customFormat="1" ht="27" customHeight="1">
      <c r="A302" s="17" t="s">
        <v>45</v>
      </c>
      <c r="B302" s="55"/>
      <c r="C302" s="72" t="s">
        <v>173</v>
      </c>
      <c r="D302" s="72"/>
      <c r="E302" s="56">
        <v>639000</v>
      </c>
      <c r="F302" s="91"/>
      <c r="G302" s="91"/>
    </row>
    <row r="303" spans="1:7" s="42" customFormat="1" ht="27" customHeight="1">
      <c r="A303" s="112" t="s">
        <v>185</v>
      </c>
      <c r="B303" s="112"/>
      <c r="C303" s="112"/>
      <c r="D303" s="112"/>
      <c r="E303" s="52">
        <f>SUM(E231:E302)</f>
        <v>16732000</v>
      </c>
      <c r="F303" s="97"/>
      <c r="G303" s="97"/>
    </row>
    <row r="304" spans="1:7" ht="42.75" customHeight="1">
      <c r="A304" s="50" t="s">
        <v>197</v>
      </c>
      <c r="B304" s="53">
        <v>9770</v>
      </c>
      <c r="C304" s="92" t="s">
        <v>214</v>
      </c>
      <c r="D304" s="92"/>
      <c r="E304" s="52">
        <f>E318+E386</f>
        <v>3295600</v>
      </c>
      <c r="F304" s="91"/>
      <c r="G304" s="91"/>
    </row>
    <row r="305" spans="1:7" ht="27" customHeight="1">
      <c r="A305" s="17" t="s">
        <v>95</v>
      </c>
      <c r="B305" s="55"/>
      <c r="C305" s="72" t="s">
        <v>96</v>
      </c>
      <c r="D305" s="72"/>
      <c r="E305" s="56">
        <v>11641</v>
      </c>
      <c r="F305" s="91"/>
      <c r="G305" s="91"/>
    </row>
    <row r="306" spans="1:7" ht="27" customHeight="1">
      <c r="A306" s="17" t="s">
        <v>99</v>
      </c>
      <c r="B306" s="55"/>
      <c r="C306" s="72" t="s">
        <v>100</v>
      </c>
      <c r="D306" s="72"/>
      <c r="E306" s="56">
        <v>1261071</v>
      </c>
      <c r="F306" s="91"/>
      <c r="G306" s="91"/>
    </row>
    <row r="307" spans="1:7" ht="27" customHeight="1">
      <c r="A307" s="17" t="s">
        <v>89</v>
      </c>
      <c r="B307" s="55"/>
      <c r="C307" s="72" t="s">
        <v>90</v>
      </c>
      <c r="D307" s="72"/>
      <c r="E307" s="56">
        <v>188838</v>
      </c>
      <c r="F307" s="91"/>
      <c r="G307" s="91"/>
    </row>
    <row r="308" spans="1:7" ht="27" customHeight="1">
      <c r="A308" s="17" t="s">
        <v>101</v>
      </c>
      <c r="B308" s="55"/>
      <c r="C308" s="72" t="s">
        <v>102</v>
      </c>
      <c r="D308" s="72"/>
      <c r="E308" s="56">
        <v>56910</v>
      </c>
      <c r="F308" s="91"/>
      <c r="G308" s="91"/>
    </row>
    <row r="309" spans="1:7" ht="27" customHeight="1">
      <c r="A309" s="17" t="s">
        <v>103</v>
      </c>
      <c r="B309" s="55"/>
      <c r="C309" s="72" t="s">
        <v>104</v>
      </c>
      <c r="D309" s="72"/>
      <c r="E309" s="56">
        <v>739831</v>
      </c>
      <c r="F309" s="91"/>
      <c r="G309" s="91"/>
    </row>
    <row r="310" spans="1:7" ht="27" customHeight="1">
      <c r="A310" s="17" t="s">
        <v>62</v>
      </c>
      <c r="B310" s="55"/>
      <c r="C310" s="72" t="s">
        <v>130</v>
      </c>
      <c r="D310" s="72"/>
      <c r="E310" s="56">
        <v>31042</v>
      </c>
      <c r="F310" s="91"/>
      <c r="G310" s="91"/>
    </row>
    <row r="311" spans="1:7" ht="27" customHeight="1">
      <c r="A311" s="17" t="s">
        <v>108</v>
      </c>
      <c r="B311" s="55"/>
      <c r="C311" s="72" t="s">
        <v>109</v>
      </c>
      <c r="D311" s="72"/>
      <c r="E311" s="56">
        <v>103473</v>
      </c>
      <c r="F311" s="91"/>
      <c r="G311" s="91"/>
    </row>
    <row r="312" spans="1:7" ht="27" customHeight="1">
      <c r="A312" s="17" t="s">
        <v>110</v>
      </c>
      <c r="B312" s="55"/>
      <c r="C312" s="72" t="s">
        <v>111</v>
      </c>
      <c r="D312" s="72"/>
      <c r="E312" s="56">
        <v>75018</v>
      </c>
      <c r="F312" s="91"/>
      <c r="G312" s="91"/>
    </row>
    <row r="313" spans="1:7" ht="27" customHeight="1">
      <c r="A313" s="17" t="s">
        <v>114</v>
      </c>
      <c r="B313" s="55"/>
      <c r="C313" s="72" t="s">
        <v>115</v>
      </c>
      <c r="D313" s="72"/>
      <c r="E313" s="56">
        <v>80191</v>
      </c>
      <c r="F313" s="91"/>
      <c r="G313" s="91"/>
    </row>
    <row r="314" spans="1:7" ht="27" customHeight="1">
      <c r="A314" s="17" t="s">
        <v>116</v>
      </c>
      <c r="B314" s="55"/>
      <c r="C314" s="72" t="s">
        <v>117</v>
      </c>
      <c r="D314" s="72"/>
      <c r="E314" s="56">
        <v>23281</v>
      </c>
      <c r="F314" s="91"/>
      <c r="G314" s="91"/>
    </row>
    <row r="315" spans="1:7" ht="27" customHeight="1">
      <c r="A315" s="17" t="s">
        <v>63</v>
      </c>
      <c r="B315" s="55"/>
      <c r="C315" s="72" t="s">
        <v>131</v>
      </c>
      <c r="D315" s="72"/>
      <c r="E315" s="56">
        <v>49150</v>
      </c>
      <c r="F315" s="91"/>
      <c r="G315" s="91"/>
    </row>
    <row r="316" spans="1:7" ht="27" customHeight="1">
      <c r="A316" s="17" t="s">
        <v>124</v>
      </c>
      <c r="B316" s="55"/>
      <c r="C316" s="72" t="s">
        <v>125</v>
      </c>
      <c r="D316" s="72"/>
      <c r="E316" s="56">
        <v>23281</v>
      </c>
      <c r="F316" s="91"/>
      <c r="G316" s="91"/>
    </row>
    <row r="317" spans="1:7" ht="27" customHeight="1">
      <c r="A317" s="17" t="s">
        <v>128</v>
      </c>
      <c r="B317" s="55"/>
      <c r="C317" s="72" t="s">
        <v>129</v>
      </c>
      <c r="D317" s="72"/>
      <c r="E317" s="56">
        <v>21988</v>
      </c>
      <c r="F317" s="91"/>
      <c r="G317" s="91"/>
    </row>
    <row r="318" spans="1:7" s="1" customFormat="1" ht="27" customHeight="1">
      <c r="A318" s="112" t="s">
        <v>225</v>
      </c>
      <c r="B318" s="112"/>
      <c r="C318" s="112"/>
      <c r="D318" s="112"/>
      <c r="E318" s="52">
        <f>SUM(E305:E317)</f>
        <v>2665715</v>
      </c>
      <c r="F318" s="97"/>
      <c r="G318" s="97"/>
    </row>
    <row r="319" spans="1:7" ht="27" customHeight="1">
      <c r="A319" s="17" t="s">
        <v>3</v>
      </c>
      <c r="B319" s="55"/>
      <c r="C319" s="72" t="s">
        <v>132</v>
      </c>
      <c r="D319" s="72"/>
      <c r="E319" s="56">
        <v>12934</v>
      </c>
      <c r="F319" s="91"/>
      <c r="G319" s="91"/>
    </row>
    <row r="320" spans="1:7" ht="27" customHeight="1">
      <c r="A320" s="17" t="s">
        <v>4</v>
      </c>
      <c r="B320" s="55"/>
      <c r="C320" s="72" t="s">
        <v>133</v>
      </c>
      <c r="D320" s="72"/>
      <c r="E320" s="56">
        <v>5174</v>
      </c>
      <c r="F320" s="91"/>
      <c r="G320" s="91"/>
    </row>
    <row r="321" spans="1:7" ht="27" customHeight="1">
      <c r="A321" s="17" t="s">
        <v>16</v>
      </c>
      <c r="B321" s="55"/>
      <c r="C321" s="72" t="s">
        <v>134</v>
      </c>
      <c r="D321" s="72"/>
      <c r="E321" s="56">
        <v>9054</v>
      </c>
      <c r="F321" s="91"/>
      <c r="G321" s="91"/>
    </row>
    <row r="322" spans="1:7" ht="27" customHeight="1">
      <c r="A322" s="17" t="s">
        <v>91</v>
      </c>
      <c r="B322" s="55"/>
      <c r="C322" s="72" t="s">
        <v>92</v>
      </c>
      <c r="D322" s="72"/>
      <c r="E322" s="56">
        <v>1293</v>
      </c>
      <c r="F322" s="91"/>
      <c r="G322" s="91"/>
    </row>
    <row r="323" spans="1:7" ht="27" customHeight="1">
      <c r="A323" s="17" t="s">
        <v>48</v>
      </c>
      <c r="B323" s="55"/>
      <c r="C323" s="72" t="s">
        <v>137</v>
      </c>
      <c r="D323" s="72"/>
      <c r="E323" s="56">
        <v>1293</v>
      </c>
      <c r="F323" s="91"/>
      <c r="G323" s="91"/>
    </row>
    <row r="324" spans="1:7" ht="27" customHeight="1">
      <c r="A324" s="17" t="s">
        <v>17</v>
      </c>
      <c r="B324" s="55"/>
      <c r="C324" s="72" t="s">
        <v>148</v>
      </c>
      <c r="D324" s="72"/>
      <c r="E324" s="56">
        <v>31042</v>
      </c>
      <c r="F324" s="91"/>
      <c r="G324" s="91"/>
    </row>
    <row r="325" spans="1:7" ht="27" customHeight="1">
      <c r="A325" s="17" t="s">
        <v>21</v>
      </c>
      <c r="B325" s="55"/>
      <c r="C325" s="72" t="s">
        <v>157</v>
      </c>
      <c r="D325" s="72"/>
      <c r="E325" s="56">
        <v>6467</v>
      </c>
      <c r="F325" s="91"/>
      <c r="G325" s="91"/>
    </row>
    <row r="326" spans="1:7" ht="27" customHeight="1">
      <c r="A326" s="17" t="s">
        <v>5</v>
      </c>
      <c r="B326" s="55"/>
      <c r="C326" s="72" t="s">
        <v>135</v>
      </c>
      <c r="D326" s="72"/>
      <c r="E326" s="56">
        <v>2587</v>
      </c>
      <c r="F326" s="91"/>
      <c r="G326" s="91"/>
    </row>
    <row r="327" spans="1:7" ht="27" customHeight="1">
      <c r="A327" s="17" t="s">
        <v>93</v>
      </c>
      <c r="B327" s="55"/>
      <c r="C327" s="72" t="s">
        <v>94</v>
      </c>
      <c r="D327" s="72"/>
      <c r="E327" s="56">
        <v>3880</v>
      </c>
      <c r="F327" s="91"/>
      <c r="G327" s="91"/>
    </row>
    <row r="328" spans="1:7" ht="27" customHeight="1">
      <c r="A328" s="17" t="s">
        <v>59</v>
      </c>
      <c r="B328" s="55"/>
      <c r="C328" s="72" t="s">
        <v>162</v>
      </c>
      <c r="D328" s="72"/>
      <c r="E328" s="56">
        <v>32335</v>
      </c>
      <c r="F328" s="91"/>
      <c r="G328" s="91"/>
    </row>
    <row r="329" spans="1:7" ht="27" customHeight="1">
      <c r="A329" s="17" t="s">
        <v>40</v>
      </c>
      <c r="B329" s="55"/>
      <c r="C329" s="72" t="s">
        <v>149</v>
      </c>
      <c r="D329" s="72"/>
      <c r="E329" s="56">
        <v>3880</v>
      </c>
      <c r="F329" s="91"/>
      <c r="G329" s="91"/>
    </row>
    <row r="330" spans="1:7" ht="27" customHeight="1">
      <c r="A330" s="17" t="s">
        <v>75</v>
      </c>
      <c r="B330" s="55"/>
      <c r="C330" s="72" t="s">
        <v>76</v>
      </c>
      <c r="D330" s="72"/>
      <c r="E330" s="56">
        <v>3880</v>
      </c>
      <c r="F330" s="91"/>
      <c r="G330" s="91"/>
    </row>
    <row r="331" spans="1:7" ht="27" customHeight="1">
      <c r="A331" s="17" t="s">
        <v>22</v>
      </c>
      <c r="B331" s="55"/>
      <c r="C331" s="72" t="s">
        <v>158</v>
      </c>
      <c r="D331" s="72"/>
      <c r="E331" s="56">
        <v>9054</v>
      </c>
      <c r="F331" s="91"/>
      <c r="G331" s="91"/>
    </row>
    <row r="332" spans="1:7" ht="27" customHeight="1">
      <c r="A332" s="17" t="s">
        <v>8</v>
      </c>
      <c r="B332" s="55"/>
      <c r="C332" s="72" t="s">
        <v>139</v>
      </c>
      <c r="D332" s="72"/>
      <c r="E332" s="56">
        <v>7760</v>
      </c>
      <c r="F332" s="91"/>
      <c r="G332" s="91"/>
    </row>
    <row r="333" spans="1:7" ht="27" customHeight="1">
      <c r="A333" s="17" t="s">
        <v>97</v>
      </c>
      <c r="B333" s="55"/>
      <c r="C333" s="72" t="s">
        <v>98</v>
      </c>
      <c r="D333" s="72"/>
      <c r="E333" s="56">
        <v>12934</v>
      </c>
      <c r="F333" s="91"/>
      <c r="G333" s="91"/>
    </row>
    <row r="334" spans="1:7" ht="27" customHeight="1">
      <c r="A334" s="17" t="s">
        <v>39</v>
      </c>
      <c r="B334" s="55"/>
      <c r="C334" s="72" t="s">
        <v>177</v>
      </c>
      <c r="D334" s="72"/>
      <c r="E334" s="56">
        <v>2587</v>
      </c>
      <c r="F334" s="91"/>
      <c r="G334" s="91"/>
    </row>
    <row r="335" spans="1:7" ht="27" customHeight="1">
      <c r="A335" s="17" t="s">
        <v>31</v>
      </c>
      <c r="B335" s="55"/>
      <c r="C335" s="72" t="s">
        <v>74</v>
      </c>
      <c r="D335" s="72"/>
      <c r="E335" s="56">
        <v>9054</v>
      </c>
      <c r="F335" s="91"/>
      <c r="G335" s="91"/>
    </row>
    <row r="336" spans="1:7" ht="27" customHeight="1">
      <c r="A336" s="17" t="s">
        <v>77</v>
      </c>
      <c r="B336" s="55"/>
      <c r="C336" s="72" t="s">
        <v>78</v>
      </c>
      <c r="D336" s="72"/>
      <c r="E336" s="56">
        <v>1293</v>
      </c>
      <c r="F336" s="91"/>
      <c r="G336" s="91"/>
    </row>
    <row r="337" spans="1:7" ht="27" customHeight="1">
      <c r="A337" s="17" t="s">
        <v>7</v>
      </c>
      <c r="B337" s="55"/>
      <c r="C337" s="72" t="s">
        <v>138</v>
      </c>
      <c r="D337" s="72"/>
      <c r="E337" s="56">
        <v>14228</v>
      </c>
      <c r="F337" s="91"/>
      <c r="G337" s="91"/>
    </row>
    <row r="338" spans="1:7" ht="27" customHeight="1">
      <c r="A338" s="17" t="s">
        <v>49</v>
      </c>
      <c r="B338" s="55"/>
      <c r="C338" s="72" t="s">
        <v>168</v>
      </c>
      <c r="D338" s="72"/>
      <c r="E338" s="56">
        <v>12934</v>
      </c>
      <c r="F338" s="91"/>
      <c r="G338" s="91"/>
    </row>
    <row r="339" spans="1:7" ht="27" customHeight="1">
      <c r="A339" s="17" t="s">
        <v>27</v>
      </c>
      <c r="B339" s="55"/>
      <c r="C339" s="72" t="s">
        <v>171</v>
      </c>
      <c r="D339" s="72"/>
      <c r="E339" s="56">
        <v>2587</v>
      </c>
      <c r="F339" s="91"/>
      <c r="G339" s="91"/>
    </row>
    <row r="340" spans="1:7" ht="27" customHeight="1">
      <c r="A340" s="17" t="s">
        <v>18</v>
      </c>
      <c r="B340" s="55"/>
      <c r="C340" s="72" t="s">
        <v>150</v>
      </c>
      <c r="D340" s="72"/>
      <c r="E340" s="56">
        <v>15521</v>
      </c>
      <c r="F340" s="91"/>
      <c r="G340" s="91"/>
    </row>
    <row r="341" spans="1:7" ht="27" customHeight="1">
      <c r="A341" s="17" t="s">
        <v>53</v>
      </c>
      <c r="B341" s="55"/>
      <c r="C341" s="72" t="s">
        <v>178</v>
      </c>
      <c r="D341" s="72"/>
      <c r="E341" s="56">
        <v>6467</v>
      </c>
      <c r="F341" s="91"/>
      <c r="G341" s="91"/>
    </row>
    <row r="342" spans="1:7" ht="27" customHeight="1">
      <c r="A342" s="17" t="s">
        <v>105</v>
      </c>
      <c r="B342" s="55"/>
      <c r="C342" s="72" t="s">
        <v>106</v>
      </c>
      <c r="D342" s="72"/>
      <c r="E342" s="56">
        <v>10347</v>
      </c>
      <c r="F342" s="91"/>
      <c r="G342" s="91"/>
    </row>
    <row r="343" spans="1:7" ht="27" customHeight="1">
      <c r="A343" s="17" t="s">
        <v>50</v>
      </c>
      <c r="B343" s="55"/>
      <c r="C343" s="72" t="s">
        <v>174</v>
      </c>
      <c r="D343" s="72"/>
      <c r="E343" s="56">
        <v>1293</v>
      </c>
      <c r="F343" s="91"/>
      <c r="G343" s="91"/>
    </row>
    <row r="344" spans="1:7" ht="27" customHeight="1">
      <c r="A344" s="17" t="s">
        <v>79</v>
      </c>
      <c r="B344" s="55"/>
      <c r="C344" s="72" t="s">
        <v>80</v>
      </c>
      <c r="D344" s="72"/>
      <c r="E344" s="56">
        <v>11641</v>
      </c>
      <c r="F344" s="91"/>
      <c r="G344" s="91"/>
    </row>
    <row r="345" spans="1:7" ht="27" customHeight="1">
      <c r="A345" s="17" t="s">
        <v>23</v>
      </c>
      <c r="B345" s="55"/>
      <c r="C345" s="72" t="s">
        <v>159</v>
      </c>
      <c r="D345" s="72"/>
      <c r="E345" s="56">
        <v>1293</v>
      </c>
      <c r="F345" s="91"/>
      <c r="G345" s="91"/>
    </row>
    <row r="346" spans="1:7" ht="27" customHeight="1">
      <c r="A346" s="17" t="s">
        <v>29</v>
      </c>
      <c r="B346" s="55"/>
      <c r="C346" s="72" t="s">
        <v>163</v>
      </c>
      <c r="D346" s="72"/>
      <c r="E346" s="56">
        <v>11641</v>
      </c>
      <c r="F346" s="91"/>
      <c r="G346" s="91"/>
    </row>
    <row r="347" spans="1:7" ht="27" customHeight="1">
      <c r="A347" s="17" t="s">
        <v>30</v>
      </c>
      <c r="B347" s="55"/>
      <c r="C347" s="72" t="s">
        <v>183</v>
      </c>
      <c r="D347" s="72"/>
      <c r="E347" s="56">
        <v>3880</v>
      </c>
      <c r="F347" s="91"/>
      <c r="G347" s="91"/>
    </row>
    <row r="348" spans="1:7" ht="27" customHeight="1">
      <c r="A348" s="17" t="s">
        <v>107</v>
      </c>
      <c r="B348" s="55"/>
      <c r="C348" s="72" t="s">
        <v>228</v>
      </c>
      <c r="D348" s="72"/>
      <c r="E348" s="56">
        <v>1293</v>
      </c>
      <c r="F348" s="91"/>
      <c r="G348" s="91"/>
    </row>
    <row r="349" spans="1:7" ht="27" customHeight="1">
      <c r="A349" s="17" t="s">
        <v>32</v>
      </c>
      <c r="B349" s="55"/>
      <c r="C349" s="72" t="s">
        <v>227</v>
      </c>
      <c r="D349" s="72"/>
      <c r="E349" s="56">
        <v>2587</v>
      </c>
      <c r="F349" s="91"/>
      <c r="G349" s="91"/>
    </row>
    <row r="350" spans="1:7" ht="27" customHeight="1">
      <c r="A350" s="17" t="s">
        <v>43</v>
      </c>
      <c r="B350" s="55"/>
      <c r="C350" s="72" t="s">
        <v>147</v>
      </c>
      <c r="D350" s="72"/>
      <c r="E350" s="56">
        <v>6467</v>
      </c>
      <c r="F350" s="91"/>
      <c r="G350" s="91"/>
    </row>
    <row r="351" spans="1:7" ht="27" customHeight="1">
      <c r="A351" s="17" t="s">
        <v>26</v>
      </c>
      <c r="B351" s="55"/>
      <c r="C351" s="72" t="s">
        <v>141</v>
      </c>
      <c r="D351" s="72"/>
      <c r="E351" s="56">
        <v>6467</v>
      </c>
      <c r="F351" s="91"/>
      <c r="G351" s="91"/>
    </row>
    <row r="352" spans="1:7" ht="27" customHeight="1">
      <c r="A352" s="17" t="s">
        <v>24</v>
      </c>
      <c r="B352" s="55"/>
      <c r="C352" s="72" t="s">
        <v>160</v>
      </c>
      <c r="D352" s="72"/>
      <c r="E352" s="56">
        <v>1293</v>
      </c>
      <c r="F352" s="91"/>
      <c r="G352" s="91"/>
    </row>
    <row r="353" spans="1:7" ht="27" customHeight="1">
      <c r="A353" s="17" t="s">
        <v>25</v>
      </c>
      <c r="B353" s="55"/>
      <c r="C353" s="72" t="s">
        <v>161</v>
      </c>
      <c r="D353" s="72"/>
      <c r="E353" s="56">
        <v>1293</v>
      </c>
      <c r="F353" s="91"/>
      <c r="G353" s="91"/>
    </row>
    <row r="354" spans="1:7" ht="27" customHeight="1">
      <c r="A354" s="17" t="s">
        <v>112</v>
      </c>
      <c r="B354" s="55"/>
      <c r="C354" s="72" t="s">
        <v>113</v>
      </c>
      <c r="D354" s="72"/>
      <c r="E354" s="56">
        <v>7760</v>
      </c>
      <c r="F354" s="91"/>
      <c r="G354" s="91"/>
    </row>
    <row r="355" spans="1:7" ht="27" customHeight="1">
      <c r="A355" s="17" t="s">
        <v>10</v>
      </c>
      <c r="B355" s="55"/>
      <c r="C355" s="72" t="s">
        <v>142</v>
      </c>
      <c r="D355" s="72"/>
      <c r="E355" s="56">
        <v>1293</v>
      </c>
      <c r="F355" s="91"/>
      <c r="G355" s="91"/>
    </row>
    <row r="356" spans="1:7" ht="27" customHeight="1">
      <c r="A356" s="17" t="s">
        <v>11</v>
      </c>
      <c r="B356" s="55"/>
      <c r="C356" s="72" t="s">
        <v>184</v>
      </c>
      <c r="D356" s="72"/>
      <c r="E356" s="56">
        <v>15521</v>
      </c>
      <c r="F356" s="91"/>
      <c r="G356" s="91"/>
    </row>
    <row r="357" spans="1:7" ht="27" customHeight="1">
      <c r="A357" s="17" t="s">
        <v>12</v>
      </c>
      <c r="B357" s="55"/>
      <c r="C357" s="72" t="s">
        <v>143</v>
      </c>
      <c r="D357" s="72"/>
      <c r="E357" s="56">
        <v>1293</v>
      </c>
      <c r="F357" s="91"/>
      <c r="G357" s="91"/>
    </row>
    <row r="358" spans="1:7" ht="27" customHeight="1">
      <c r="A358" s="17" t="s">
        <v>81</v>
      </c>
      <c r="B358" s="55"/>
      <c r="C358" s="72" t="s">
        <v>82</v>
      </c>
      <c r="D358" s="72"/>
      <c r="E358" s="56">
        <v>10347</v>
      </c>
      <c r="F358" s="91"/>
      <c r="G358" s="91"/>
    </row>
    <row r="359" spans="1:7" ht="27" customHeight="1">
      <c r="A359" s="17" t="s">
        <v>85</v>
      </c>
      <c r="B359" s="55"/>
      <c r="C359" s="72" t="s">
        <v>86</v>
      </c>
      <c r="D359" s="72"/>
      <c r="E359" s="56">
        <v>15521</v>
      </c>
      <c r="F359" s="91"/>
      <c r="G359" s="91"/>
    </row>
    <row r="360" spans="1:7" ht="27" customHeight="1">
      <c r="A360" s="17" t="s">
        <v>55</v>
      </c>
      <c r="B360" s="55"/>
      <c r="C360" s="72" t="s">
        <v>180</v>
      </c>
      <c r="D360" s="72"/>
      <c r="E360" s="56">
        <v>18108</v>
      </c>
      <c r="F360" s="91"/>
      <c r="G360" s="91"/>
    </row>
    <row r="361" spans="1:7" ht="27" customHeight="1">
      <c r="A361" s="17" t="s">
        <v>54</v>
      </c>
      <c r="B361" s="55"/>
      <c r="C361" s="72" t="s">
        <v>179</v>
      </c>
      <c r="D361" s="72"/>
      <c r="E361" s="56">
        <v>15521</v>
      </c>
      <c r="F361" s="91"/>
      <c r="G361" s="91"/>
    </row>
    <row r="362" spans="1:7" ht="27" customHeight="1">
      <c r="A362" s="17" t="s">
        <v>34</v>
      </c>
      <c r="B362" s="55"/>
      <c r="C362" s="72" t="s">
        <v>166</v>
      </c>
      <c r="D362" s="72"/>
      <c r="E362" s="56">
        <v>20695</v>
      </c>
      <c r="F362" s="91"/>
      <c r="G362" s="91"/>
    </row>
    <row r="363" spans="1:7" ht="27" customHeight="1">
      <c r="A363" s="17" t="s">
        <v>33</v>
      </c>
      <c r="B363" s="55"/>
      <c r="C363" s="72" t="s">
        <v>182</v>
      </c>
      <c r="D363" s="72"/>
      <c r="E363" s="56">
        <v>2587</v>
      </c>
      <c r="F363" s="91"/>
      <c r="G363" s="91"/>
    </row>
    <row r="364" spans="1:7" ht="27" customHeight="1">
      <c r="A364" s="17" t="s">
        <v>118</v>
      </c>
      <c r="B364" s="55"/>
      <c r="C364" s="72" t="s">
        <v>119</v>
      </c>
      <c r="D364" s="72"/>
      <c r="E364" s="56">
        <v>7760</v>
      </c>
      <c r="F364" s="91"/>
      <c r="G364" s="91"/>
    </row>
    <row r="365" spans="1:7" ht="27" customHeight="1">
      <c r="A365" s="17" t="s">
        <v>46</v>
      </c>
      <c r="B365" s="55"/>
      <c r="C365" s="72" t="s">
        <v>152</v>
      </c>
      <c r="D365" s="72"/>
      <c r="E365" s="56">
        <v>21988</v>
      </c>
      <c r="F365" s="91"/>
      <c r="G365" s="91"/>
    </row>
    <row r="366" spans="1:7" ht="27" customHeight="1">
      <c r="A366" s="17" t="s">
        <v>120</v>
      </c>
      <c r="B366" s="55"/>
      <c r="C366" s="72" t="s">
        <v>121</v>
      </c>
      <c r="D366" s="72"/>
      <c r="E366" s="56">
        <v>10347</v>
      </c>
      <c r="F366" s="91"/>
      <c r="G366" s="91"/>
    </row>
    <row r="367" spans="1:7" ht="27" customHeight="1">
      <c r="A367" s="17" t="s">
        <v>122</v>
      </c>
      <c r="B367" s="55"/>
      <c r="C367" s="72" t="s">
        <v>123</v>
      </c>
      <c r="D367" s="72"/>
      <c r="E367" s="56">
        <v>37509</v>
      </c>
      <c r="F367" s="91"/>
      <c r="G367" s="91"/>
    </row>
    <row r="368" spans="1:7" ht="27" customHeight="1">
      <c r="A368" s="17" t="s">
        <v>35</v>
      </c>
      <c r="B368" s="55"/>
      <c r="C368" s="72" t="s">
        <v>167</v>
      </c>
      <c r="D368" s="72"/>
      <c r="E368" s="56">
        <v>7760</v>
      </c>
      <c r="F368" s="91"/>
      <c r="G368" s="91"/>
    </row>
    <row r="369" spans="1:7" ht="27" customHeight="1">
      <c r="A369" s="17" t="s">
        <v>19</v>
      </c>
      <c r="B369" s="55"/>
      <c r="C369" s="72" t="s">
        <v>153</v>
      </c>
      <c r="D369" s="72"/>
      <c r="E369" s="56">
        <v>1293</v>
      </c>
      <c r="F369" s="91"/>
      <c r="G369" s="91"/>
    </row>
    <row r="370" spans="1:7" ht="27" customHeight="1">
      <c r="A370" s="17" t="s">
        <v>51</v>
      </c>
      <c r="B370" s="55"/>
      <c r="C370" s="72" t="s">
        <v>176</v>
      </c>
      <c r="D370" s="72"/>
      <c r="E370" s="56">
        <v>6467</v>
      </c>
      <c r="F370" s="91"/>
      <c r="G370" s="91"/>
    </row>
    <row r="371" spans="1:7" ht="27" customHeight="1">
      <c r="A371" s="17" t="s">
        <v>6</v>
      </c>
      <c r="B371" s="55"/>
      <c r="C371" s="72" t="s">
        <v>136</v>
      </c>
      <c r="D371" s="72"/>
      <c r="E371" s="56">
        <v>1293</v>
      </c>
      <c r="F371" s="91"/>
      <c r="G371" s="91"/>
    </row>
    <row r="372" spans="1:7" ht="27" customHeight="1">
      <c r="A372" s="17" t="s">
        <v>36</v>
      </c>
      <c r="B372" s="55"/>
      <c r="C372" s="72" t="s">
        <v>169</v>
      </c>
      <c r="D372" s="72"/>
      <c r="E372" s="56">
        <v>1293</v>
      </c>
      <c r="F372" s="91"/>
      <c r="G372" s="91"/>
    </row>
    <row r="373" spans="1:7" s="41" customFormat="1" ht="27" customHeight="1">
      <c r="A373" s="17" t="s">
        <v>126</v>
      </c>
      <c r="B373" s="55"/>
      <c r="C373" s="72" t="s">
        <v>127</v>
      </c>
      <c r="D373" s="72"/>
      <c r="E373" s="56">
        <v>5174</v>
      </c>
      <c r="F373" s="91"/>
      <c r="G373" s="91"/>
    </row>
    <row r="374" spans="1:7" s="41" customFormat="1" ht="27" customHeight="1">
      <c r="A374" s="17" t="s">
        <v>15</v>
      </c>
      <c r="B374" s="55"/>
      <c r="C374" s="72" t="s">
        <v>146</v>
      </c>
      <c r="D374" s="72"/>
      <c r="E374" s="56">
        <v>27162</v>
      </c>
      <c r="F374" s="91"/>
      <c r="G374" s="91"/>
    </row>
    <row r="375" spans="1:7" ht="27" customHeight="1">
      <c r="A375" s="17" t="s">
        <v>13</v>
      </c>
      <c r="B375" s="55"/>
      <c r="C375" s="72" t="s">
        <v>144</v>
      </c>
      <c r="D375" s="72"/>
      <c r="E375" s="56">
        <v>27162</v>
      </c>
      <c r="F375" s="91"/>
      <c r="G375" s="91"/>
    </row>
    <row r="376" spans="1:7" ht="27" customHeight="1">
      <c r="A376" s="17" t="s">
        <v>44</v>
      </c>
      <c r="B376" s="55"/>
      <c r="C376" s="72" t="s">
        <v>154</v>
      </c>
      <c r="D376" s="72"/>
      <c r="E376" s="56">
        <v>23281</v>
      </c>
      <c r="F376" s="91"/>
      <c r="G376" s="91"/>
    </row>
    <row r="377" spans="1:7" s="41" customFormat="1" ht="27" customHeight="1">
      <c r="A377" s="17" t="s">
        <v>41</v>
      </c>
      <c r="B377" s="55"/>
      <c r="C377" s="72" t="s">
        <v>155</v>
      </c>
      <c r="D377" s="72"/>
      <c r="E377" s="56">
        <v>16814</v>
      </c>
      <c r="F377" s="91"/>
      <c r="G377" s="91"/>
    </row>
    <row r="378" spans="1:7" s="41" customFormat="1" ht="27" customHeight="1">
      <c r="A378" s="17" t="s">
        <v>37</v>
      </c>
      <c r="B378" s="55"/>
      <c r="C378" s="72" t="s">
        <v>165</v>
      </c>
      <c r="D378" s="72"/>
      <c r="E378" s="56">
        <v>2587</v>
      </c>
      <c r="F378" s="91"/>
      <c r="G378" s="91"/>
    </row>
    <row r="379" spans="1:7" s="41" customFormat="1" ht="27" customHeight="1">
      <c r="A379" s="17" t="s">
        <v>57</v>
      </c>
      <c r="B379" s="55"/>
      <c r="C379" s="72" t="s">
        <v>175</v>
      </c>
      <c r="D379" s="72"/>
      <c r="E379" s="56">
        <v>1293</v>
      </c>
      <c r="F379" s="91"/>
      <c r="G379" s="91"/>
    </row>
    <row r="380" spans="1:7" s="41" customFormat="1" ht="27" customHeight="1">
      <c r="A380" s="17" t="s">
        <v>20</v>
      </c>
      <c r="B380" s="55"/>
      <c r="C380" s="72" t="s">
        <v>156</v>
      </c>
      <c r="D380" s="72"/>
      <c r="E380" s="56">
        <v>11641</v>
      </c>
      <c r="F380" s="91"/>
      <c r="G380" s="91"/>
    </row>
    <row r="381" spans="1:7" s="41" customFormat="1" ht="27" customHeight="1">
      <c r="A381" s="17" t="s">
        <v>38</v>
      </c>
      <c r="B381" s="55"/>
      <c r="C381" s="72" t="s">
        <v>164</v>
      </c>
      <c r="D381" s="72"/>
      <c r="E381" s="56">
        <v>7760</v>
      </c>
      <c r="F381" s="91"/>
      <c r="G381" s="91"/>
    </row>
    <row r="382" spans="1:7" s="41" customFormat="1" ht="27" customHeight="1">
      <c r="A382" s="17" t="s">
        <v>87</v>
      </c>
      <c r="B382" s="55"/>
      <c r="C382" s="72" t="s">
        <v>88</v>
      </c>
      <c r="D382" s="72"/>
      <c r="E382" s="56">
        <v>20695</v>
      </c>
      <c r="F382" s="91"/>
      <c r="G382" s="91"/>
    </row>
    <row r="383" spans="1:7" s="41" customFormat="1" ht="27" customHeight="1">
      <c r="A383" s="17" t="s">
        <v>83</v>
      </c>
      <c r="B383" s="55"/>
      <c r="C383" s="72" t="s">
        <v>84</v>
      </c>
      <c r="D383" s="72"/>
      <c r="E383" s="56">
        <v>3880</v>
      </c>
      <c r="F383" s="91"/>
      <c r="G383" s="91"/>
    </row>
    <row r="384" spans="1:7" s="41" customFormat="1" ht="27" customHeight="1">
      <c r="A384" s="17" t="s">
        <v>42</v>
      </c>
      <c r="B384" s="55"/>
      <c r="C384" s="72" t="s">
        <v>172</v>
      </c>
      <c r="D384" s="72"/>
      <c r="E384" s="56">
        <v>7760</v>
      </c>
      <c r="F384" s="91"/>
      <c r="G384" s="91"/>
    </row>
    <row r="385" spans="1:7" s="41" customFormat="1" ht="27" customHeight="1">
      <c r="A385" s="17" t="s">
        <v>45</v>
      </c>
      <c r="B385" s="55"/>
      <c r="C385" s="72" t="s">
        <v>173</v>
      </c>
      <c r="D385" s="72"/>
      <c r="E385" s="56">
        <v>2587</v>
      </c>
      <c r="F385" s="91"/>
      <c r="G385" s="91"/>
    </row>
    <row r="386" spans="1:7" s="42" customFormat="1" ht="27" customHeight="1">
      <c r="A386" s="112" t="s">
        <v>185</v>
      </c>
      <c r="B386" s="112"/>
      <c r="C386" s="112"/>
      <c r="D386" s="112"/>
      <c r="E386" s="52">
        <f>SUM(E319:E385)</f>
        <v>629885</v>
      </c>
      <c r="F386" s="97"/>
      <c r="G386" s="97"/>
    </row>
    <row r="387" spans="1:7" s="41" customFormat="1" ht="94.5" customHeight="1">
      <c r="A387" s="50">
        <v>2219800</v>
      </c>
      <c r="B387" s="53">
        <v>9800</v>
      </c>
      <c r="C387" s="92" t="s">
        <v>204</v>
      </c>
      <c r="D387" s="92"/>
      <c r="E387" s="52">
        <f>E388</f>
        <v>4700000</v>
      </c>
      <c r="F387" s="89" t="s">
        <v>255</v>
      </c>
      <c r="G387" s="90"/>
    </row>
    <row r="388" spans="1:7" s="41" customFormat="1" ht="21.75" customHeight="1">
      <c r="A388" s="49">
        <v>99000000000</v>
      </c>
      <c r="B388" s="55"/>
      <c r="C388" s="72" t="s">
        <v>2</v>
      </c>
      <c r="D388" s="72"/>
      <c r="E388" s="56">
        <f>F388</f>
        <v>4700000</v>
      </c>
      <c r="F388" s="84">
        <v>4700000</v>
      </c>
      <c r="G388" s="85"/>
    </row>
    <row r="389" spans="1:7" s="41" customFormat="1" ht="76.5" customHeight="1">
      <c r="A389" s="50">
        <v>3719800</v>
      </c>
      <c r="B389" s="53">
        <v>9800</v>
      </c>
      <c r="C389" s="92" t="s">
        <v>204</v>
      </c>
      <c r="D389" s="92"/>
      <c r="E389" s="52">
        <f>E390</f>
        <v>19300000</v>
      </c>
      <c r="F389" s="89" t="s">
        <v>266</v>
      </c>
      <c r="G389" s="90"/>
    </row>
    <row r="390" spans="1:7" s="41" customFormat="1" ht="18.75" customHeight="1">
      <c r="A390" s="49">
        <v>99000000000</v>
      </c>
      <c r="B390" s="55"/>
      <c r="C390" s="72" t="s">
        <v>2</v>
      </c>
      <c r="D390" s="72"/>
      <c r="E390" s="56">
        <f>F390</f>
        <v>19300000</v>
      </c>
      <c r="F390" s="84">
        <v>19300000</v>
      </c>
      <c r="G390" s="85"/>
    </row>
    <row r="391" spans="1:7" ht="42" customHeight="1">
      <c r="A391" s="111" t="s">
        <v>216</v>
      </c>
      <c r="B391" s="111"/>
      <c r="C391" s="111"/>
      <c r="D391" s="111"/>
      <c r="E391" s="111"/>
      <c r="F391" s="111"/>
      <c r="G391" s="111"/>
    </row>
    <row r="392" spans="1:7" ht="30" customHeight="1">
      <c r="A392" s="110" t="s">
        <v>232</v>
      </c>
      <c r="B392" s="111">
        <v>9490</v>
      </c>
      <c r="C392" s="92" t="s">
        <v>233</v>
      </c>
      <c r="D392" s="92"/>
      <c r="E392" s="103">
        <f>E394</f>
        <v>407572.66</v>
      </c>
      <c r="F392" s="101" t="s">
        <v>72</v>
      </c>
      <c r="G392" s="102"/>
    </row>
    <row r="393" spans="1:7" ht="43.5" customHeight="1">
      <c r="A393" s="110"/>
      <c r="B393" s="111"/>
      <c r="C393" s="92"/>
      <c r="D393" s="92"/>
      <c r="E393" s="103"/>
      <c r="F393" s="117">
        <f>F394</f>
        <v>407572.66</v>
      </c>
      <c r="G393" s="118"/>
    </row>
    <row r="394" spans="1:7" s="1" customFormat="1" ht="18.75" customHeight="1">
      <c r="A394" s="18" t="s">
        <v>0</v>
      </c>
      <c r="B394" s="50"/>
      <c r="C394" s="92" t="s">
        <v>1</v>
      </c>
      <c r="D394" s="92"/>
      <c r="E394" s="32">
        <v>407572.66</v>
      </c>
      <c r="F394" s="115">
        <v>407572.66</v>
      </c>
      <c r="G394" s="115"/>
    </row>
    <row r="395" spans="1:7" s="1" customFormat="1" ht="84" customHeight="1">
      <c r="A395" s="50" t="s">
        <v>252</v>
      </c>
      <c r="B395" s="53">
        <v>9730</v>
      </c>
      <c r="C395" s="92" t="s">
        <v>251</v>
      </c>
      <c r="D395" s="92"/>
      <c r="E395" s="32">
        <f>E396+E397</f>
        <v>50000000</v>
      </c>
      <c r="F395" s="121"/>
      <c r="G395" s="122"/>
    </row>
    <row r="396" spans="1:7" s="1" customFormat="1" ht="33.75" customHeight="1">
      <c r="A396" s="17" t="s">
        <v>62</v>
      </c>
      <c r="B396" s="55"/>
      <c r="C396" s="72" t="s">
        <v>130</v>
      </c>
      <c r="D396" s="72"/>
      <c r="E396" s="33">
        <f>20000000</f>
        <v>20000000</v>
      </c>
      <c r="F396" s="121"/>
      <c r="G396" s="122"/>
    </row>
    <row r="397" spans="1:7" s="1" customFormat="1" ht="33.75" customHeight="1">
      <c r="A397" s="17" t="s">
        <v>114</v>
      </c>
      <c r="B397" s="55"/>
      <c r="C397" s="72" t="s">
        <v>115</v>
      </c>
      <c r="D397" s="72"/>
      <c r="E397" s="33">
        <f>30000000</f>
        <v>30000000</v>
      </c>
      <c r="F397" s="121"/>
      <c r="G397" s="122"/>
    </row>
    <row r="398" spans="1:7" ht="108" customHeight="1">
      <c r="A398" s="50" t="s">
        <v>196</v>
      </c>
      <c r="B398" s="53">
        <v>9770</v>
      </c>
      <c r="C398" s="92" t="s">
        <v>223</v>
      </c>
      <c r="D398" s="92"/>
      <c r="E398" s="52">
        <f>E399</f>
        <v>1000000</v>
      </c>
      <c r="F398" s="97"/>
      <c r="G398" s="97"/>
    </row>
    <row r="399" spans="1:7" s="1" customFormat="1" ht="25.5" customHeight="1">
      <c r="A399" s="18" t="s">
        <v>0</v>
      </c>
      <c r="B399" s="53"/>
      <c r="C399" s="92" t="s">
        <v>1</v>
      </c>
      <c r="D399" s="92"/>
      <c r="E399" s="52">
        <v>1000000</v>
      </c>
      <c r="F399" s="97"/>
      <c r="G399" s="97"/>
    </row>
    <row r="400" spans="1:7" s="1" customFormat="1" ht="70.5" customHeight="1">
      <c r="A400" s="50" t="s">
        <v>196</v>
      </c>
      <c r="B400" s="53">
        <v>9770</v>
      </c>
      <c r="C400" s="94" t="s">
        <v>254</v>
      </c>
      <c r="D400" s="95"/>
      <c r="E400" s="52">
        <f>E401</f>
        <v>5000000</v>
      </c>
      <c r="F400" s="89"/>
      <c r="G400" s="90"/>
    </row>
    <row r="401" spans="1:8" s="1" customFormat="1" ht="24.75" customHeight="1">
      <c r="A401" s="18" t="s">
        <v>0</v>
      </c>
      <c r="B401" s="53"/>
      <c r="C401" s="92" t="s">
        <v>1</v>
      </c>
      <c r="D401" s="92"/>
      <c r="E401" s="52">
        <v>5000000</v>
      </c>
      <c r="F401" s="89"/>
      <c r="G401" s="90"/>
    </row>
    <row r="402" spans="1:8" s="41" customFormat="1" ht="93.75" customHeight="1">
      <c r="A402" s="50">
        <v>2219800</v>
      </c>
      <c r="B402" s="53">
        <v>9800</v>
      </c>
      <c r="C402" s="92" t="s">
        <v>204</v>
      </c>
      <c r="D402" s="92"/>
      <c r="E402" s="52">
        <f>E403</f>
        <v>13300000</v>
      </c>
      <c r="F402" s="89" t="s">
        <v>255</v>
      </c>
      <c r="G402" s="90"/>
    </row>
    <row r="403" spans="1:8" s="41" customFormat="1" ht="21.75" customHeight="1">
      <c r="A403" s="49">
        <v>99000000000</v>
      </c>
      <c r="B403" s="55"/>
      <c r="C403" s="72" t="s">
        <v>2</v>
      </c>
      <c r="D403" s="72"/>
      <c r="E403" s="56">
        <f>F403</f>
        <v>13300000</v>
      </c>
      <c r="F403" s="84">
        <v>13300000</v>
      </c>
      <c r="G403" s="85"/>
    </row>
    <row r="404" spans="1:8" s="41" customFormat="1" ht="119.25" customHeight="1">
      <c r="A404" s="50">
        <v>2819800</v>
      </c>
      <c r="B404" s="53">
        <v>9800</v>
      </c>
      <c r="C404" s="92" t="s">
        <v>204</v>
      </c>
      <c r="D404" s="92"/>
      <c r="E404" s="52">
        <f>E405</f>
        <v>81480969</v>
      </c>
      <c r="F404" s="51" t="s">
        <v>52</v>
      </c>
      <c r="G404" s="51" t="s">
        <v>253</v>
      </c>
    </row>
    <row r="405" spans="1:8" s="41" customFormat="1" ht="21.75" customHeight="1">
      <c r="A405" s="49">
        <v>99000000000</v>
      </c>
      <c r="B405" s="55"/>
      <c r="C405" s="72" t="s">
        <v>2</v>
      </c>
      <c r="D405" s="72"/>
      <c r="E405" s="56">
        <f>81480969</f>
        <v>81480969</v>
      </c>
      <c r="F405" s="43">
        <f>60033000</f>
        <v>60033000</v>
      </c>
      <c r="G405" s="43">
        <f>21447969</f>
        <v>21447969</v>
      </c>
    </row>
    <row r="406" spans="1:8" s="41" customFormat="1" ht="74.25" customHeight="1">
      <c r="A406" s="50">
        <v>3719800</v>
      </c>
      <c r="B406" s="53">
        <v>9800</v>
      </c>
      <c r="C406" s="92" t="s">
        <v>204</v>
      </c>
      <c r="D406" s="92"/>
      <c r="E406" s="52">
        <f>E407</f>
        <v>700000</v>
      </c>
      <c r="F406" s="89" t="s">
        <v>266</v>
      </c>
      <c r="G406" s="90"/>
    </row>
    <row r="407" spans="1:8" s="41" customFormat="1" ht="18.75" customHeight="1">
      <c r="A407" s="49">
        <v>99000000000</v>
      </c>
      <c r="B407" s="55"/>
      <c r="C407" s="72" t="s">
        <v>2</v>
      </c>
      <c r="D407" s="72"/>
      <c r="E407" s="56">
        <f>F407</f>
        <v>700000</v>
      </c>
      <c r="F407" s="84">
        <v>700000</v>
      </c>
      <c r="G407" s="85"/>
    </row>
    <row r="408" spans="1:8" s="47" customFormat="1" ht="26.25" customHeight="1">
      <c r="A408" s="44"/>
      <c r="B408" s="45"/>
      <c r="C408" s="88" t="s">
        <v>215</v>
      </c>
      <c r="D408" s="88"/>
      <c r="E408" s="46">
        <f>E409+E410</f>
        <v>1651393549.5700002</v>
      </c>
      <c r="F408" s="96"/>
      <c r="G408" s="96"/>
    </row>
    <row r="409" spans="1:8" s="47" customFormat="1" ht="26.25" customHeight="1">
      <c r="A409" s="44"/>
      <c r="B409" s="45"/>
      <c r="C409" s="88" t="s">
        <v>187</v>
      </c>
      <c r="D409" s="88"/>
      <c r="E409" s="46">
        <f>E11+E15+E51+E53+E93+E163+E215+E304+E201+E13+E87+E161+E387+E389</f>
        <v>1499505007.9100001</v>
      </c>
      <c r="F409" s="96"/>
      <c r="G409" s="96"/>
    </row>
    <row r="410" spans="1:8" s="47" customFormat="1" ht="26.25" customHeight="1">
      <c r="A410" s="44"/>
      <c r="B410" s="45"/>
      <c r="C410" s="88" t="s">
        <v>188</v>
      </c>
      <c r="D410" s="88"/>
      <c r="E410" s="46">
        <f>E404+E398+E392+E395+E400+E402+E406</f>
        <v>151888541.66</v>
      </c>
      <c r="F410" s="96"/>
      <c r="G410" s="96"/>
    </row>
    <row r="412" spans="1:8" ht="9.75" customHeight="1"/>
    <row r="413" spans="1:8" s="48" customFormat="1" ht="129" customHeight="1">
      <c r="A413" s="86" t="s">
        <v>239</v>
      </c>
      <c r="B413" s="86"/>
      <c r="C413" s="86"/>
      <c r="D413" s="87"/>
      <c r="E413" s="87"/>
      <c r="F413" s="93" t="s">
        <v>267</v>
      </c>
      <c r="G413" s="93"/>
      <c r="H413" s="62"/>
    </row>
  </sheetData>
  <sheetProtection selectLockedCells="1" selectUnlockedCells="1"/>
  <mergeCells count="718">
    <mergeCell ref="C301:D301"/>
    <mergeCell ref="F301:G301"/>
    <mergeCell ref="C302:D302"/>
    <mergeCell ref="F302:G302"/>
    <mergeCell ref="A303:D303"/>
    <mergeCell ref="F303:G303"/>
    <mergeCell ref="C248:D248"/>
    <mergeCell ref="F248:G248"/>
    <mergeCell ref="C253:D253"/>
    <mergeCell ref="F253:G253"/>
    <mergeCell ref="C256:D256"/>
    <mergeCell ref="F256:G256"/>
    <mergeCell ref="C259:D259"/>
    <mergeCell ref="F259:G259"/>
    <mergeCell ref="C300:D300"/>
    <mergeCell ref="F300:G300"/>
    <mergeCell ref="C295:D295"/>
    <mergeCell ref="F295:G295"/>
    <mergeCell ref="C296:D296"/>
    <mergeCell ref="F296:G296"/>
    <mergeCell ref="C297:D297"/>
    <mergeCell ref="C299:D299"/>
    <mergeCell ref="C286:D286"/>
    <mergeCell ref="F286:G286"/>
    <mergeCell ref="C287:D287"/>
    <mergeCell ref="F287:G287"/>
    <mergeCell ref="C292:D292"/>
    <mergeCell ref="F292:G292"/>
    <mergeCell ref="F297:G297"/>
    <mergeCell ref="C298:D298"/>
    <mergeCell ref="F298:G298"/>
    <mergeCell ref="C289:D289"/>
    <mergeCell ref="F289:G289"/>
    <mergeCell ref="C290:D290"/>
    <mergeCell ref="F290:G290"/>
    <mergeCell ref="C291:D291"/>
    <mergeCell ref="F291:G291"/>
    <mergeCell ref="C293:D293"/>
    <mergeCell ref="F293:G293"/>
    <mergeCell ref="C294:D294"/>
    <mergeCell ref="F294:G294"/>
    <mergeCell ref="C288:D288"/>
    <mergeCell ref="F288:G288"/>
    <mergeCell ref="C283:D283"/>
    <mergeCell ref="F283:G283"/>
    <mergeCell ref="C284:D284"/>
    <mergeCell ref="F284:G284"/>
    <mergeCell ref="C281:D281"/>
    <mergeCell ref="F281:G281"/>
    <mergeCell ref="C282:D282"/>
    <mergeCell ref="F282:G282"/>
    <mergeCell ref="C285:D285"/>
    <mergeCell ref="F285:G285"/>
    <mergeCell ref="C276:D276"/>
    <mergeCell ref="F276:G276"/>
    <mergeCell ref="C277:D277"/>
    <mergeCell ref="F277:G277"/>
    <mergeCell ref="C278:D278"/>
    <mergeCell ref="F278:G278"/>
    <mergeCell ref="C279:D279"/>
    <mergeCell ref="F279:G279"/>
    <mergeCell ref="C280:D280"/>
    <mergeCell ref="F280:G280"/>
    <mergeCell ref="C271:D271"/>
    <mergeCell ref="F271:G271"/>
    <mergeCell ref="C272:D272"/>
    <mergeCell ref="F272:G272"/>
    <mergeCell ref="C273:D273"/>
    <mergeCell ref="F273:G273"/>
    <mergeCell ref="C274:D274"/>
    <mergeCell ref="F274:G274"/>
    <mergeCell ref="F275:G275"/>
    <mergeCell ref="C266:D266"/>
    <mergeCell ref="F266:G266"/>
    <mergeCell ref="C267:D267"/>
    <mergeCell ref="F267:G267"/>
    <mergeCell ref="C268:D268"/>
    <mergeCell ref="F268:G268"/>
    <mergeCell ref="C269:D269"/>
    <mergeCell ref="F269:G269"/>
    <mergeCell ref="F270:G270"/>
    <mergeCell ref="C263:D263"/>
    <mergeCell ref="F263:G263"/>
    <mergeCell ref="C264:D264"/>
    <mergeCell ref="F264:G264"/>
    <mergeCell ref="C261:D261"/>
    <mergeCell ref="F261:G261"/>
    <mergeCell ref="C262:D262"/>
    <mergeCell ref="F262:G262"/>
    <mergeCell ref="F265:G265"/>
    <mergeCell ref="C254:D254"/>
    <mergeCell ref="F254:G254"/>
    <mergeCell ref="C255:D255"/>
    <mergeCell ref="F255:G255"/>
    <mergeCell ref="C257:D257"/>
    <mergeCell ref="F257:G257"/>
    <mergeCell ref="C258:D258"/>
    <mergeCell ref="F258:G258"/>
    <mergeCell ref="F260:G260"/>
    <mergeCell ref="F246:G246"/>
    <mergeCell ref="C250:D250"/>
    <mergeCell ref="F250:G250"/>
    <mergeCell ref="C251:D251"/>
    <mergeCell ref="F251:G251"/>
    <mergeCell ref="C247:D247"/>
    <mergeCell ref="F247:G247"/>
    <mergeCell ref="C249:D249"/>
    <mergeCell ref="F249:G249"/>
    <mergeCell ref="C221:D221"/>
    <mergeCell ref="F252:G252"/>
    <mergeCell ref="C242:D242"/>
    <mergeCell ref="F242:G242"/>
    <mergeCell ref="C243:D243"/>
    <mergeCell ref="F243:G243"/>
    <mergeCell ref="C244:D244"/>
    <mergeCell ref="F244:G244"/>
    <mergeCell ref="C245:D245"/>
    <mergeCell ref="F245:G245"/>
    <mergeCell ref="C219:D219"/>
    <mergeCell ref="F219:G219"/>
    <mergeCell ref="C220:D220"/>
    <mergeCell ref="C173:D173"/>
    <mergeCell ref="F38:G38"/>
    <mergeCell ref="F37:G37"/>
    <mergeCell ref="F220:G220"/>
    <mergeCell ref="C222:D222"/>
    <mergeCell ref="F222:G222"/>
    <mergeCell ref="C223:D223"/>
    <mergeCell ref="C371:D371"/>
    <mergeCell ref="C321:D321"/>
    <mergeCell ref="F48:G48"/>
    <mergeCell ref="C217:D217"/>
    <mergeCell ref="F217:G217"/>
    <mergeCell ref="C218:D218"/>
    <mergeCell ref="F218:G218"/>
    <mergeCell ref="E201:E202"/>
    <mergeCell ref="C204:D204"/>
    <mergeCell ref="F204:G204"/>
    <mergeCell ref="C196:D196"/>
    <mergeCell ref="F203:G203"/>
    <mergeCell ref="C199:D199"/>
    <mergeCell ref="A200:D200"/>
    <mergeCell ref="F198:G198"/>
    <mergeCell ref="F199:G199"/>
    <mergeCell ref="F200:G200"/>
    <mergeCell ref="C203:D203"/>
    <mergeCell ref="C190:D190"/>
    <mergeCell ref="C191:D191"/>
    <mergeCell ref="C192:D192"/>
    <mergeCell ref="C197:D197"/>
    <mergeCell ref="C194:D194"/>
    <mergeCell ref="C195:D195"/>
    <mergeCell ref="F180:G180"/>
    <mergeCell ref="F181:G181"/>
    <mergeCell ref="F182:G182"/>
    <mergeCell ref="C193:D193"/>
    <mergeCell ref="C179:D179"/>
    <mergeCell ref="C183:D183"/>
    <mergeCell ref="F91:G91"/>
    <mergeCell ref="F191:G191"/>
    <mergeCell ref="F195:G195"/>
    <mergeCell ref="F196:G196"/>
    <mergeCell ref="F192:G192"/>
    <mergeCell ref="F187:G187"/>
    <mergeCell ref="F188:G188"/>
    <mergeCell ref="F189:G189"/>
    <mergeCell ref="F190:G190"/>
    <mergeCell ref="F179:G179"/>
    <mergeCell ref="C187:D187"/>
    <mergeCell ref="C186:D186"/>
    <mergeCell ref="A92:D92"/>
    <mergeCell ref="F92:G92"/>
    <mergeCell ref="A87:A88"/>
    <mergeCell ref="B87:B88"/>
    <mergeCell ref="C87:D88"/>
    <mergeCell ref="F88:G88"/>
    <mergeCell ref="F87:G87"/>
    <mergeCell ref="F90:G90"/>
    <mergeCell ref="C175:D175"/>
    <mergeCell ref="C176:D176"/>
    <mergeCell ref="C177:D177"/>
    <mergeCell ref="A178:D178"/>
    <mergeCell ref="C185:D185"/>
    <mergeCell ref="C184:D184"/>
    <mergeCell ref="C158:D158"/>
    <mergeCell ref="C159:D159"/>
    <mergeCell ref="A160:D160"/>
    <mergeCell ref="C174:D174"/>
    <mergeCell ref="C165:D165"/>
    <mergeCell ref="C166:D166"/>
    <mergeCell ref="C167:D167"/>
    <mergeCell ref="C168:D168"/>
    <mergeCell ref="C161:D161"/>
    <mergeCell ref="C162:D162"/>
    <mergeCell ref="C154:D154"/>
    <mergeCell ref="C157:D157"/>
    <mergeCell ref="F13:G13"/>
    <mergeCell ref="C13:D13"/>
    <mergeCell ref="F14:G14"/>
    <mergeCell ref="C14:D14"/>
    <mergeCell ref="C89:D89"/>
    <mergeCell ref="C90:D90"/>
    <mergeCell ref="C91:D91"/>
    <mergeCell ref="F89:G89"/>
    <mergeCell ref="F50:G50"/>
    <mergeCell ref="F49:G49"/>
    <mergeCell ref="F47:G47"/>
    <mergeCell ref="F46:G46"/>
    <mergeCell ref="C74:D74"/>
    <mergeCell ref="C76:D76"/>
    <mergeCell ref="C207:D207"/>
    <mergeCell ref="C210:D210"/>
    <mergeCell ref="C213:D213"/>
    <mergeCell ref="C211:D211"/>
    <mergeCell ref="F24:G24"/>
    <mergeCell ref="F23:G23"/>
    <mergeCell ref="F45:G45"/>
    <mergeCell ref="A50:D50"/>
    <mergeCell ref="A86:D86"/>
    <mergeCell ref="F31:G31"/>
    <mergeCell ref="F228:G228"/>
    <mergeCell ref="F216:G216"/>
    <mergeCell ref="F304:G304"/>
    <mergeCell ref="F305:G305"/>
    <mergeCell ref="F306:G306"/>
    <mergeCell ref="F235:G235"/>
    <mergeCell ref="F236:G236"/>
    <mergeCell ref="F237:G237"/>
    <mergeCell ref="F299:G299"/>
    <mergeCell ref="F221:G221"/>
    <mergeCell ref="F224:G224"/>
    <mergeCell ref="C225:D225"/>
    <mergeCell ref="F223:G223"/>
    <mergeCell ref="C224:D224"/>
    <mergeCell ref="F226:G226"/>
    <mergeCell ref="C227:D227"/>
    <mergeCell ref="F227:G227"/>
    <mergeCell ref="C237:D237"/>
    <mergeCell ref="C229:D229"/>
    <mergeCell ref="F229:G229"/>
    <mergeCell ref="F230:G230"/>
    <mergeCell ref="C232:D232"/>
    <mergeCell ref="F232:G232"/>
    <mergeCell ref="F231:G231"/>
    <mergeCell ref="C233:D233"/>
    <mergeCell ref="C344:D344"/>
    <mergeCell ref="C345:D345"/>
    <mergeCell ref="C312:D312"/>
    <mergeCell ref="C313:D313"/>
    <mergeCell ref="C325:D325"/>
    <mergeCell ref="C326:D326"/>
    <mergeCell ref="C310:D310"/>
    <mergeCell ref="C235:D235"/>
    <mergeCell ref="F396:G396"/>
    <mergeCell ref="C338:D338"/>
    <mergeCell ref="C238:D238"/>
    <mergeCell ref="F238:G238"/>
    <mergeCell ref="C239:D239"/>
    <mergeCell ref="F239:G239"/>
    <mergeCell ref="F307:G307"/>
    <mergeCell ref="C347:D347"/>
    <mergeCell ref="C341:D341"/>
    <mergeCell ref="C335:D335"/>
    <mergeCell ref="C311:D311"/>
    <mergeCell ref="C339:D339"/>
    <mergeCell ref="C240:D240"/>
    <mergeCell ref="F240:G240"/>
    <mergeCell ref="F241:G241"/>
    <mergeCell ref="F397:G397"/>
    <mergeCell ref="F395:G395"/>
    <mergeCell ref="C397:D397"/>
    <mergeCell ref="C396:D396"/>
    <mergeCell ref="F392:G392"/>
    <mergeCell ref="C323:D323"/>
    <mergeCell ref="C324:D324"/>
    <mergeCell ref="F206:G206"/>
    <mergeCell ref="C212:D212"/>
    <mergeCell ref="F381:G381"/>
    <mergeCell ref="F394:G394"/>
    <mergeCell ref="C329:D329"/>
    <mergeCell ref="C304:D304"/>
    <mergeCell ref="C305:D305"/>
    <mergeCell ref="C215:D215"/>
    <mergeCell ref="C350:D350"/>
    <mergeCell ref="C356:D356"/>
    <mergeCell ref="C346:D346"/>
    <mergeCell ref="C209:D209"/>
    <mergeCell ref="C320:D320"/>
    <mergeCell ref="C316:D316"/>
    <mergeCell ref="C317:D317"/>
    <mergeCell ref="A318:D318"/>
    <mergeCell ref="C319:D319"/>
    <mergeCell ref="C322:D322"/>
    <mergeCell ref="C331:D331"/>
    <mergeCell ref="C332:D332"/>
    <mergeCell ref="C333:D333"/>
    <mergeCell ref="C342:D342"/>
    <mergeCell ref="C348:D348"/>
    <mergeCell ref="C349:D349"/>
    <mergeCell ref="C336:D336"/>
    <mergeCell ref="C337:D337"/>
    <mergeCell ref="C180:D180"/>
    <mergeCell ref="C181:D181"/>
    <mergeCell ref="C182:D182"/>
    <mergeCell ref="C198:D198"/>
    <mergeCell ref="C357:D357"/>
    <mergeCell ref="C327:D327"/>
    <mergeCell ref="C328:D328"/>
    <mergeCell ref="C334:D334"/>
    <mergeCell ref="C340:D340"/>
    <mergeCell ref="C330:D330"/>
    <mergeCell ref="C343:D343"/>
    <mergeCell ref="E392:E393"/>
    <mergeCell ref="C394:D394"/>
    <mergeCell ref="C389:D389"/>
    <mergeCell ref="A391:G391"/>
    <mergeCell ref="F393:G393"/>
    <mergeCell ref="C369:D369"/>
    <mergeCell ref="C370:D370"/>
    <mergeCell ref="C361:D361"/>
    <mergeCell ref="C362:D362"/>
    <mergeCell ref="F398:G398"/>
    <mergeCell ref="F399:G399"/>
    <mergeCell ref="F408:G408"/>
    <mergeCell ref="C188:D188"/>
    <mergeCell ref="C189:D189"/>
    <mergeCell ref="C376:D376"/>
    <mergeCell ref="C377:D377"/>
    <mergeCell ref="C378:D378"/>
    <mergeCell ref="C379:D379"/>
    <mergeCell ref="C368:D368"/>
    <mergeCell ref="A392:A393"/>
    <mergeCell ref="B392:B393"/>
    <mergeCell ref="C363:D363"/>
    <mergeCell ref="C364:D364"/>
    <mergeCell ref="C365:D365"/>
    <mergeCell ref="C367:D367"/>
    <mergeCell ref="C315:D315"/>
    <mergeCell ref="C306:D306"/>
    <mergeCell ref="C307:D307"/>
    <mergeCell ref="C375:D375"/>
    <mergeCell ref="C410:D410"/>
    <mergeCell ref="C384:D384"/>
    <mergeCell ref="C385:D385"/>
    <mergeCell ref="A386:D386"/>
    <mergeCell ref="C404:D404"/>
    <mergeCell ref="C398:D398"/>
    <mergeCell ref="C241:D241"/>
    <mergeCell ref="C246:D246"/>
    <mergeCell ref="C252:D252"/>
    <mergeCell ref="C392:D393"/>
    <mergeCell ref="C395:D395"/>
    <mergeCell ref="A201:A202"/>
    <mergeCell ref="B201:B202"/>
    <mergeCell ref="C201:D202"/>
    <mergeCell ref="C206:D206"/>
    <mergeCell ref="C314:D314"/>
    <mergeCell ref="A214:D214"/>
    <mergeCell ref="C205:D205"/>
    <mergeCell ref="C231:D231"/>
    <mergeCell ref="C226:D226"/>
    <mergeCell ref="A230:D230"/>
    <mergeCell ref="C236:D236"/>
    <mergeCell ref="C216:D216"/>
    <mergeCell ref="C234:D234"/>
    <mergeCell ref="C228:D228"/>
    <mergeCell ref="C208:D208"/>
    <mergeCell ref="C148:D148"/>
    <mergeCell ref="C309:D309"/>
    <mergeCell ref="C170:D170"/>
    <mergeCell ref="C171:D171"/>
    <mergeCell ref="C172:D172"/>
    <mergeCell ref="C260:D260"/>
    <mergeCell ref="C265:D265"/>
    <mergeCell ref="C270:D270"/>
    <mergeCell ref="C275:D275"/>
    <mergeCell ref="C308:D308"/>
    <mergeCell ref="C121:D121"/>
    <mergeCell ref="C150:D150"/>
    <mergeCell ref="C151:D151"/>
    <mergeCell ref="C152:D152"/>
    <mergeCell ref="C153:D153"/>
    <mergeCell ref="C145:D145"/>
    <mergeCell ref="C146:D146"/>
    <mergeCell ref="C143:D143"/>
    <mergeCell ref="C149:D149"/>
    <mergeCell ref="C147:D147"/>
    <mergeCell ref="C130:D130"/>
    <mergeCell ref="C169:D169"/>
    <mergeCell ref="C155:D155"/>
    <mergeCell ref="C156:D156"/>
    <mergeCell ref="C115:D115"/>
    <mergeCell ref="C122:D122"/>
    <mergeCell ref="C123:D123"/>
    <mergeCell ref="C124:D124"/>
    <mergeCell ref="C125:D125"/>
    <mergeCell ref="C120:D120"/>
    <mergeCell ref="B93:B94"/>
    <mergeCell ref="C93:D94"/>
    <mergeCell ref="C100:D100"/>
    <mergeCell ref="C101:D101"/>
    <mergeCell ref="C131:D131"/>
    <mergeCell ref="C132:D132"/>
    <mergeCell ref="C126:D126"/>
    <mergeCell ref="C127:D127"/>
    <mergeCell ref="C128:D128"/>
    <mergeCell ref="C129:D129"/>
    <mergeCell ref="C102:D102"/>
    <mergeCell ref="C103:D103"/>
    <mergeCell ref="C104:D104"/>
    <mergeCell ref="C95:D95"/>
    <mergeCell ref="C96:D96"/>
    <mergeCell ref="C97:D97"/>
    <mergeCell ref="C98:D98"/>
    <mergeCell ref="C99:D99"/>
    <mergeCell ref="C84:D84"/>
    <mergeCell ref="C85:D85"/>
    <mergeCell ref="C80:D80"/>
    <mergeCell ref="C81:D81"/>
    <mergeCell ref="C82:D82"/>
    <mergeCell ref="C78:D78"/>
    <mergeCell ref="C83:D83"/>
    <mergeCell ref="C75:D75"/>
    <mergeCell ref="C79:D79"/>
    <mergeCell ref="C67:D67"/>
    <mergeCell ref="C69:D69"/>
    <mergeCell ref="A68:D68"/>
    <mergeCell ref="C73:D73"/>
    <mergeCell ref="C70:D70"/>
    <mergeCell ref="C71:D71"/>
    <mergeCell ref="C77:D77"/>
    <mergeCell ref="C72:D72"/>
    <mergeCell ref="C52:D52"/>
    <mergeCell ref="C63:D63"/>
    <mergeCell ref="C64:D64"/>
    <mergeCell ref="C65:D65"/>
    <mergeCell ref="C66:D66"/>
    <mergeCell ref="C59:D59"/>
    <mergeCell ref="C60:D60"/>
    <mergeCell ref="C61:D61"/>
    <mergeCell ref="B53:B54"/>
    <mergeCell ref="C53:D54"/>
    <mergeCell ref="E53:E54"/>
    <mergeCell ref="A3:G3"/>
    <mergeCell ref="C62:D62"/>
    <mergeCell ref="C55:D55"/>
    <mergeCell ref="C56:D56"/>
    <mergeCell ref="C57:D57"/>
    <mergeCell ref="C58:D58"/>
    <mergeCell ref="F22:G22"/>
    <mergeCell ref="E5:E9"/>
    <mergeCell ref="C5:D9"/>
    <mergeCell ref="C11:D11"/>
    <mergeCell ref="C12:D12"/>
    <mergeCell ref="A93:A94"/>
    <mergeCell ref="F1:G1"/>
    <mergeCell ref="F2:G2"/>
    <mergeCell ref="A10:G10"/>
    <mergeCell ref="F5:G9"/>
    <mergeCell ref="A53:A54"/>
    <mergeCell ref="C15:D15"/>
    <mergeCell ref="C16:D16"/>
    <mergeCell ref="C51:D51"/>
    <mergeCell ref="A5:A9"/>
    <mergeCell ref="B5:B9"/>
    <mergeCell ref="C17:D17"/>
    <mergeCell ref="C25:D25"/>
    <mergeCell ref="C26:D26"/>
    <mergeCell ref="C36:D36"/>
    <mergeCell ref="C37:D37"/>
    <mergeCell ref="C112:D112"/>
    <mergeCell ref="C113:D113"/>
    <mergeCell ref="C114:D114"/>
    <mergeCell ref="A108:D108"/>
    <mergeCell ref="C109:D109"/>
    <mergeCell ref="C110:D110"/>
    <mergeCell ref="C111:D111"/>
    <mergeCell ref="C105:D105"/>
    <mergeCell ref="C106:D106"/>
    <mergeCell ref="C107:D107"/>
    <mergeCell ref="A163:A164"/>
    <mergeCell ref="B163:B164"/>
    <mergeCell ref="C163:D164"/>
    <mergeCell ref="C116:D116"/>
    <mergeCell ref="C117:D117"/>
    <mergeCell ref="C118:D118"/>
    <mergeCell ref="C119:D119"/>
    <mergeCell ref="C140:D140"/>
    <mergeCell ref="C141:D141"/>
    <mergeCell ref="C134:D134"/>
    <mergeCell ref="C135:D135"/>
    <mergeCell ref="C136:D136"/>
    <mergeCell ref="C133:D133"/>
    <mergeCell ref="C137:D137"/>
    <mergeCell ref="C138:D138"/>
    <mergeCell ref="C139:D139"/>
    <mergeCell ref="F173:G173"/>
    <mergeCell ref="F174:G174"/>
    <mergeCell ref="C142:D142"/>
    <mergeCell ref="C144:D144"/>
    <mergeCell ref="F169:G169"/>
    <mergeCell ref="F170:G170"/>
    <mergeCell ref="E163:E164"/>
    <mergeCell ref="F164:G164"/>
    <mergeCell ref="F165:G165"/>
    <mergeCell ref="F166:G166"/>
    <mergeCell ref="F175:G175"/>
    <mergeCell ref="E93:E94"/>
    <mergeCell ref="F163:G163"/>
    <mergeCell ref="F44:G44"/>
    <mergeCell ref="F167:G167"/>
    <mergeCell ref="F168:G168"/>
    <mergeCell ref="F161:G161"/>
    <mergeCell ref="F52:G52"/>
    <mergeCell ref="F171:G171"/>
    <mergeCell ref="F172:G172"/>
    <mergeCell ref="C42:D42"/>
    <mergeCell ref="F43:G43"/>
    <mergeCell ref="F34:G34"/>
    <mergeCell ref="F33:G33"/>
    <mergeCell ref="F32:G32"/>
    <mergeCell ref="F40:G40"/>
    <mergeCell ref="F39:G39"/>
    <mergeCell ref="F35:G35"/>
    <mergeCell ref="F36:G36"/>
    <mergeCell ref="C27:D27"/>
    <mergeCell ref="F17:G17"/>
    <mergeCell ref="F18:G18"/>
    <mergeCell ref="C38:D38"/>
    <mergeCell ref="C39:D39"/>
    <mergeCell ref="C41:D41"/>
    <mergeCell ref="F21:G21"/>
    <mergeCell ref="F11:G11"/>
    <mergeCell ref="F12:G12"/>
    <mergeCell ref="F15:G15"/>
    <mergeCell ref="F16:G16"/>
    <mergeCell ref="F42:G42"/>
    <mergeCell ref="F41:G41"/>
    <mergeCell ref="F19:G19"/>
    <mergeCell ref="F20:G20"/>
    <mergeCell ref="F30:G30"/>
    <mergeCell ref="F29:G29"/>
    <mergeCell ref="F28:G28"/>
    <mergeCell ref="F27:G27"/>
    <mergeCell ref="F26:G26"/>
    <mergeCell ref="F25:G25"/>
    <mergeCell ref="F357:G357"/>
    <mergeCell ref="F358:G358"/>
    <mergeCell ref="F359:G359"/>
    <mergeCell ref="F185:G185"/>
    <mergeCell ref="C46:D46"/>
    <mergeCell ref="F186:G186"/>
    <mergeCell ref="C47:D47"/>
    <mergeCell ref="C48:D48"/>
    <mergeCell ref="C49:D49"/>
    <mergeCell ref="F162:G162"/>
    <mergeCell ref="F351:G351"/>
    <mergeCell ref="F352:G352"/>
    <mergeCell ref="F353:G353"/>
    <mergeCell ref="F354:G354"/>
    <mergeCell ref="F355:G355"/>
    <mergeCell ref="F356:G356"/>
    <mergeCell ref="C28:D28"/>
    <mergeCell ref="C35:D35"/>
    <mergeCell ref="C29:D29"/>
    <mergeCell ref="C30:D30"/>
    <mergeCell ref="C31:D31"/>
    <mergeCell ref="C32:D32"/>
    <mergeCell ref="C33:D33"/>
    <mergeCell ref="C22:D22"/>
    <mergeCell ref="C23:D23"/>
    <mergeCell ref="C24:D24"/>
    <mergeCell ref="C18:D18"/>
    <mergeCell ref="C19:D19"/>
    <mergeCell ref="C20:D20"/>
    <mergeCell ref="C21:D21"/>
    <mergeCell ref="F340:G340"/>
    <mergeCell ref="F215:G215"/>
    <mergeCell ref="F338:G338"/>
    <mergeCell ref="F339:G339"/>
    <mergeCell ref="C45:D45"/>
    <mergeCell ref="F317:G317"/>
    <mergeCell ref="F197:G197"/>
    <mergeCell ref="F176:G176"/>
    <mergeCell ref="F177:G177"/>
    <mergeCell ref="F178:G178"/>
    <mergeCell ref="F330:G330"/>
    <mergeCell ref="F331:G331"/>
    <mergeCell ref="F332:G332"/>
    <mergeCell ref="C34:D34"/>
    <mergeCell ref="C40:D40"/>
    <mergeCell ref="C44:D44"/>
    <mergeCell ref="F183:G183"/>
    <mergeCell ref="F184:G184"/>
    <mergeCell ref="F51:G51"/>
    <mergeCell ref="C43:D43"/>
    <mergeCell ref="F201:G201"/>
    <mergeCell ref="F202:G202"/>
    <mergeCell ref="F209:G209"/>
    <mergeCell ref="F341:G341"/>
    <mergeCell ref="F324:G324"/>
    <mergeCell ref="F325:G325"/>
    <mergeCell ref="F326:G326"/>
    <mergeCell ref="F327:G327"/>
    <mergeCell ref="F328:G328"/>
    <mergeCell ref="F329:G329"/>
    <mergeCell ref="F312:G312"/>
    <mergeCell ref="F313:G313"/>
    <mergeCell ref="F314:G314"/>
    <mergeCell ref="F308:G308"/>
    <mergeCell ref="F193:G193"/>
    <mergeCell ref="F309:G309"/>
    <mergeCell ref="F310:G310"/>
    <mergeCell ref="F194:G194"/>
    <mergeCell ref="F225:G225"/>
    <mergeCell ref="F205:G205"/>
    <mergeCell ref="F211:G211"/>
    <mergeCell ref="F207:G207"/>
    <mergeCell ref="F210:G210"/>
    <mergeCell ref="F213:G213"/>
    <mergeCell ref="F208:G208"/>
    <mergeCell ref="F311:G311"/>
    <mergeCell ref="F212:G212"/>
    <mergeCell ref="F233:G233"/>
    <mergeCell ref="F234:G234"/>
    <mergeCell ref="F214:G214"/>
    <mergeCell ref="F377:G377"/>
    <mergeCell ref="F366:G366"/>
    <mergeCell ref="C380:D380"/>
    <mergeCell ref="C381:D381"/>
    <mergeCell ref="C382:D382"/>
    <mergeCell ref="C383:D383"/>
    <mergeCell ref="F378:G378"/>
    <mergeCell ref="C374:D374"/>
    <mergeCell ref="F367:G367"/>
    <mergeCell ref="F368:G368"/>
    <mergeCell ref="C372:D372"/>
    <mergeCell ref="F380:G380"/>
    <mergeCell ref="F360:G360"/>
    <mergeCell ref="F361:G361"/>
    <mergeCell ref="F379:G379"/>
    <mergeCell ref="F369:G369"/>
    <mergeCell ref="F370:G370"/>
    <mergeCell ref="F315:G315"/>
    <mergeCell ref="F316:G316"/>
    <mergeCell ref="F318:G318"/>
    <mergeCell ref="F319:G319"/>
    <mergeCell ref="F320:G320"/>
    <mergeCell ref="F321:G321"/>
    <mergeCell ref="F375:G375"/>
    <mergeCell ref="F376:G376"/>
    <mergeCell ref="F384:G384"/>
    <mergeCell ref="F383:G383"/>
    <mergeCell ref="F322:G322"/>
    <mergeCell ref="F323:G323"/>
    <mergeCell ref="F382:G382"/>
    <mergeCell ref="F371:G371"/>
    <mergeCell ref="F372:G372"/>
    <mergeCell ref="F373:G373"/>
    <mergeCell ref="F333:G333"/>
    <mergeCell ref="F334:G334"/>
    <mergeCell ref="F335:G335"/>
    <mergeCell ref="F336:G336"/>
    <mergeCell ref="F386:G386"/>
    <mergeCell ref="F344:G344"/>
    <mergeCell ref="F345:G345"/>
    <mergeCell ref="F346:G346"/>
    <mergeCell ref="F347:G347"/>
    <mergeCell ref="F348:G348"/>
    <mergeCell ref="F337:G337"/>
    <mergeCell ref="F342:G342"/>
    <mergeCell ref="F343:G343"/>
    <mergeCell ref="F374:G374"/>
    <mergeCell ref="F349:G349"/>
    <mergeCell ref="F350:G350"/>
    <mergeCell ref="F362:G362"/>
    <mergeCell ref="F363:G363"/>
    <mergeCell ref="F364:G364"/>
    <mergeCell ref="F365:G365"/>
    <mergeCell ref="F385:G385"/>
    <mergeCell ref="C387:D387"/>
    <mergeCell ref="F387:G387"/>
    <mergeCell ref="C388:D388"/>
    <mergeCell ref="F388:G388"/>
    <mergeCell ref="F413:G413"/>
    <mergeCell ref="C400:D400"/>
    <mergeCell ref="C401:D401"/>
    <mergeCell ref="F400:G400"/>
    <mergeCell ref="F401:G401"/>
    <mergeCell ref="C403:D403"/>
    <mergeCell ref="F402:G402"/>
    <mergeCell ref="F403:G403"/>
    <mergeCell ref="F406:G406"/>
    <mergeCell ref="F389:G389"/>
    <mergeCell ref="C390:D390"/>
    <mergeCell ref="F390:G390"/>
    <mergeCell ref="C406:D406"/>
    <mergeCell ref="C402:D402"/>
    <mergeCell ref="C399:D399"/>
    <mergeCell ref="F407:G407"/>
    <mergeCell ref="A413:C413"/>
    <mergeCell ref="D413:E413"/>
    <mergeCell ref="C405:D405"/>
    <mergeCell ref="C408:D408"/>
    <mergeCell ref="C409:D409"/>
    <mergeCell ref="F409:G409"/>
    <mergeCell ref="F410:G410"/>
    <mergeCell ref="C407:D407"/>
    <mergeCell ref="C359:D359"/>
    <mergeCell ref="C360:D360"/>
    <mergeCell ref="C366:D366"/>
    <mergeCell ref="C373:D373"/>
    <mergeCell ref="C358:D358"/>
    <mergeCell ref="C351:D351"/>
    <mergeCell ref="C352:D352"/>
    <mergeCell ref="C353:D353"/>
    <mergeCell ref="C354:D354"/>
    <mergeCell ref="C355:D355"/>
  </mergeCells>
  <phoneticPr fontId="0" type="noConversion"/>
  <pageMargins left="0.78740157480314965" right="0.39370078740157483" top="0.59055118110236227" bottom="1.1811023622047245" header="0" footer="0"/>
  <pageSetup paperSize="9" scale="35" firstPageNumber="3" fitToWidth="0" fitToHeight="0" orientation="portrait" useFirstPageNumber="1" horizontalDpi="300" verticalDpi="30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</vt:lpstr>
      <vt:lpstr>НА</vt:lpstr>
      <vt:lpstr>З!Заголовки_для_печати</vt:lpstr>
      <vt:lpstr>НА!Заголовки_для_печати</vt:lpstr>
      <vt:lpstr>З!Область_печати</vt:lpstr>
      <vt:lpstr>НА!Область_печати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Тітенкова Юлія</dc:creator>
  <cp:lastModifiedBy>Shepeta</cp:lastModifiedBy>
  <cp:lastPrinted>2021-02-25T16:17:06Z</cp:lastPrinted>
  <dcterms:created xsi:type="dcterms:W3CDTF">2015-06-05T18:19:34Z</dcterms:created>
  <dcterms:modified xsi:type="dcterms:W3CDTF">2021-03-04T12:19:15Z</dcterms:modified>
</cp:coreProperties>
</file>