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activeTab="1"/>
  </bookViews>
  <sheets>
    <sheet name="З" sheetId="13" r:id="rId1"/>
    <sheet name="НА" sheetId="14" r:id="rId2"/>
  </sheets>
  <definedNames>
    <definedName name="_xlnm._FilterDatabase" localSheetId="0" hidden="1">З!$A$12:$D$38</definedName>
    <definedName name="_xlnm._FilterDatabase" localSheetId="1" hidden="1">НА!$A$3:$G$3</definedName>
    <definedName name="_xlnm.Print_Titles" localSheetId="0">З!$A:$C,З!$9:$11</definedName>
    <definedName name="_xlnm.Print_Titles" localSheetId="1">НА!$6:$11</definedName>
    <definedName name="_xlnm.Print_Area" localSheetId="0">З!$A$1:$D$51</definedName>
    <definedName name="_xlnm.Print_Area" localSheetId="1">НА!$A$1:$G$303</definedName>
  </definedNames>
  <calcPr calcId="145621"/>
</workbook>
</file>

<file path=xl/calcChain.xml><?xml version="1.0" encoding="utf-8"?>
<calcChain xmlns="http://schemas.openxmlformats.org/spreadsheetml/2006/main">
  <c r="D30" i="13" l="1"/>
  <c r="D29" i="13" s="1"/>
  <c r="D27" i="13"/>
  <c r="F81" i="14" l="1"/>
  <c r="E81" i="14" s="1"/>
  <c r="E73" i="14"/>
  <c r="E74" i="14"/>
  <c r="E75" i="14"/>
  <c r="E76" i="14"/>
  <c r="E77" i="14"/>
  <c r="E78" i="14"/>
  <c r="E79" i="14"/>
  <c r="E80" i="14"/>
  <c r="E82" i="14"/>
  <c r="E83" i="14"/>
  <c r="E84" i="14"/>
  <c r="E85" i="14"/>
  <c r="E86" i="14"/>
  <c r="E87" i="14"/>
  <c r="E88" i="14"/>
  <c r="E72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58" i="14"/>
  <c r="E17" i="14"/>
  <c r="E42" i="14"/>
  <c r="E36" i="14"/>
  <c r="E29" i="14"/>
  <c r="E19" i="14"/>
  <c r="E40" i="14"/>
  <c r="E49" i="14"/>
  <c r="E39" i="14"/>
  <c r="E41" i="14"/>
  <c r="E45" i="14"/>
  <c r="E50" i="14"/>
  <c r="E27" i="14"/>
  <c r="E26" i="14"/>
  <c r="E33" i="14"/>
  <c r="E48" i="14"/>
  <c r="E25" i="14"/>
  <c r="E31" i="14"/>
  <c r="E21" i="14"/>
  <c r="E47" i="14"/>
  <c r="E44" i="14"/>
  <c r="E43" i="14"/>
  <c r="E28" i="14"/>
  <c r="E23" i="14"/>
  <c r="E20" i="14"/>
  <c r="E34" i="14"/>
  <c r="E46" i="14"/>
  <c r="E38" i="14"/>
  <c r="E37" i="14"/>
  <c r="E35" i="14"/>
  <c r="E30" i="14"/>
  <c r="E24" i="14"/>
  <c r="E18" i="14"/>
  <c r="E51" i="14" l="1"/>
  <c r="E16" i="14" s="1"/>
  <c r="D34" i="13"/>
  <c r="D32" i="13"/>
  <c r="D21" i="13"/>
  <c r="D19" i="13"/>
  <c r="D17" i="13"/>
  <c r="D15" i="13"/>
  <c r="D13" i="13"/>
  <c r="D38" i="13" l="1"/>
  <c r="E14" i="14"/>
  <c r="F159" i="14" l="1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60" i="14"/>
  <c r="G156" i="14"/>
  <c r="F156" i="14"/>
  <c r="G105" i="14"/>
  <c r="F105" i="14"/>
  <c r="F89" i="14"/>
  <c r="G71" i="14"/>
  <c r="G57" i="14" s="1"/>
  <c r="F71" i="14"/>
  <c r="E71" i="14" l="1"/>
  <c r="G91" i="14"/>
  <c r="F57" i="14"/>
  <c r="F91" i="14"/>
  <c r="D25" i="13"/>
  <c r="E286" i="14"/>
  <c r="E282" i="14"/>
  <c r="E214" i="14"/>
  <c r="E284" i="14"/>
  <c r="E197" i="14"/>
  <c r="E196" i="14" s="1"/>
  <c r="E195" i="14"/>
  <c r="E156" i="14"/>
  <c r="E105" i="14"/>
  <c r="E89" i="14"/>
  <c r="E290" i="14" l="1"/>
  <c r="D23" i="13"/>
  <c r="D37" i="13" s="1"/>
  <c r="E158" i="14"/>
  <c r="E157" i="14" s="1"/>
  <c r="E56" i="14"/>
  <c r="E90" i="14"/>
  <c r="E200" i="14"/>
  <c r="E199" i="14" s="1"/>
  <c r="E53" i="14"/>
  <c r="E289" i="14" l="1"/>
  <c r="D36" i="13"/>
  <c r="E52" i="14"/>
  <c r="E13" i="14"/>
  <c r="E55" i="14"/>
  <c r="E288" i="14" l="1"/>
</calcChain>
</file>

<file path=xl/comments1.xml><?xml version="1.0" encoding="utf-8"?>
<comments xmlns="http://schemas.openxmlformats.org/spreadsheetml/2006/main">
  <authors>
    <author>Тітенкова Юлія</author>
  </authors>
  <commentLis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Тітенкова Юлія: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Тітенкова Юлія: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<sst xmlns="http://schemas.openxmlformats.org/spreadsheetml/2006/main" count="593" uniqueCount="250">
  <si>
    <t>04100000000</t>
  </si>
  <si>
    <t>Обласний бюджет</t>
  </si>
  <si>
    <t>Державний бюджет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</si>
  <si>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</si>
  <si>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</si>
  <si>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</si>
  <si>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</si>
  <si>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</si>
  <si>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</si>
  <si>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</si>
  <si>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</si>
  <si>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</si>
  <si>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</si>
  <si>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</si>
  <si>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</si>
  <si>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</si>
  <si>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</si>
  <si>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</si>
  <si>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</si>
  <si>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</si>
  <si>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</si>
  <si>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</si>
  <si>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</si>
  <si>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</si>
  <si>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</si>
  <si>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</si>
  <si>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04509000000</t>
  </si>
  <si>
    <t>04550000000</t>
  </si>
  <si>
    <t>04549000000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</si>
  <si>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</si>
  <si>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</si>
  <si>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</si>
  <si>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</si>
  <si>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</si>
  <si>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</si>
  <si>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</si>
  <si>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</si>
  <si>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</si>
  <si>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</si>
  <si>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</si>
  <si>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</si>
  <si>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</si>
  <si>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</si>
  <si>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</si>
  <si>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</si>
  <si>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</si>
  <si>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</si>
  <si>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04522000000</t>
  </si>
  <si>
    <t>04505000000</t>
  </si>
  <si>
    <t>04547000000</t>
  </si>
  <si>
    <t>04553000000</t>
  </si>
  <si>
    <t>04555000000</t>
  </si>
  <si>
    <t>природоохоронні заходи</t>
  </si>
  <si>
    <t>04557000000</t>
  </si>
  <si>
    <t>04558000000</t>
  </si>
  <si>
    <t>04559000000</t>
  </si>
  <si>
    <t>Реверсна дотація</t>
  </si>
  <si>
    <t>04554000000</t>
  </si>
  <si>
    <t>04560000000</t>
  </si>
  <si>
    <t>04536000000</t>
  </si>
  <si>
    <t>Код бюджету</t>
  </si>
  <si>
    <t>(код бюджету)</t>
  </si>
  <si>
    <t>04561000000</t>
  </si>
  <si>
    <t>04562000000</t>
  </si>
  <si>
    <t>з них</t>
  </si>
  <si>
    <t>на інклюзивно-ресурсні центри</t>
  </si>
  <si>
    <t>на приватні школи</t>
  </si>
  <si>
    <t>Додаток 5</t>
  </si>
  <si>
    <t>05100000000</t>
  </si>
  <si>
    <t>Обласний бюджет Донецької області</t>
  </si>
  <si>
    <t>на лікування хворих на цукровий діабет інсуліном та нецукровий діабет десмопресином</t>
  </si>
  <si>
    <t>на видатки споживання</t>
  </si>
  <si>
    <t>на видатки розвитку</t>
  </si>
  <si>
    <t xml:space="preserve">до рішення обласної ради </t>
  </si>
  <si>
    <t>Бюджет Дубовиківської сільської територіальної громади</t>
  </si>
  <si>
    <t>04563000000</t>
  </si>
  <si>
    <t xml:space="preserve">Бюджет Глеюватської сільської територіальної громади </t>
  </si>
  <si>
    <t>04564000000</t>
  </si>
  <si>
    <t xml:space="preserve">Бюджет Затишнянської сільської територіальної громади </t>
  </si>
  <si>
    <t>04565000000</t>
  </si>
  <si>
    <t xml:space="preserve">Бюджет Магдалинівської селищної територіальної громади </t>
  </si>
  <si>
    <t>04566000000</t>
  </si>
  <si>
    <t xml:space="preserve">Бюджет Обухівської селищної територіальної громади </t>
  </si>
  <si>
    <t>04567000000</t>
  </si>
  <si>
    <t xml:space="preserve">Бюджет Чернеччинської сільської територіальної громади </t>
  </si>
  <si>
    <t>04568000000</t>
  </si>
  <si>
    <t xml:space="preserve">Бюджет Підгородненської міської територіальної громади </t>
  </si>
  <si>
    <t>04570000000</t>
  </si>
  <si>
    <t xml:space="preserve">Бюджет Черкаської селищної територіальної громади </t>
  </si>
  <si>
    <t>04571000000</t>
  </si>
  <si>
    <t>04572000000</t>
  </si>
  <si>
    <t>Бюджет Брагинівської сільської територіальної громади</t>
  </si>
  <si>
    <t>04573000000</t>
  </si>
  <si>
    <t>Бюджет Верхівцівської міської територіальної громади</t>
  </si>
  <si>
    <t>04574000000</t>
  </si>
  <si>
    <t>Бюджет Вільногірської міської територіальної громади</t>
  </si>
  <si>
    <t>04575000000</t>
  </si>
  <si>
    <t>Бюджет Губиниської селищної територіальної громади</t>
  </si>
  <si>
    <t>04576000000</t>
  </si>
  <si>
    <t xml:space="preserve">Бюджет Дніпровської міської територіальної громади </t>
  </si>
  <si>
    <t>04577000000</t>
  </si>
  <si>
    <t>Бюджет Жовтоводської міської територіальної громади</t>
  </si>
  <si>
    <t>04578000000</t>
  </si>
  <si>
    <t>Бюджет Криворізької міської територіальної громади</t>
  </si>
  <si>
    <t>04579000000</t>
  </si>
  <si>
    <t>Бюджет Лозуватської сільської територіальної громади</t>
  </si>
  <si>
    <t>04580000000</t>
  </si>
  <si>
    <t>04581000000</t>
  </si>
  <si>
    <t>Бюджет Нікопольської міської територіальної громади</t>
  </si>
  <si>
    <t>04582000000</t>
  </si>
  <si>
    <t>Бюджет Новомосковської міської територіальної громади</t>
  </si>
  <si>
    <t>04583000000</t>
  </si>
  <si>
    <t>Бюджет Новопільської сільської територіальної громади</t>
  </si>
  <si>
    <t>04584000000</t>
  </si>
  <si>
    <t>Бюджет Павлоградської міської територіальної громади</t>
  </si>
  <si>
    <t>04585000000</t>
  </si>
  <si>
    <t>Бюджет Першотравенської міської територіальної громади</t>
  </si>
  <si>
    <t>04586000000</t>
  </si>
  <si>
    <t>Бюджет Петропавлівської селищної територіальної громади</t>
  </si>
  <si>
    <t>04587000000</t>
  </si>
  <si>
    <t>Бюджет Покровської сільської територіальної громади</t>
  </si>
  <si>
    <t>04588000000</t>
  </si>
  <si>
    <t>Бюджет П’ятихатської міської територіальної громади</t>
  </si>
  <si>
    <t>04589000000</t>
  </si>
  <si>
    <t>Бюджет Синельниківської міської територіальної громади</t>
  </si>
  <si>
    <t>04590000000</t>
  </si>
  <si>
    <t>04591000000</t>
  </si>
  <si>
    <t>Бюджет Тернівської міської територіальної громади</t>
  </si>
  <si>
    <t xml:space="preserve">Бюджет Марганецької міської територіальної громади </t>
  </si>
  <si>
    <t xml:space="preserve">Бюджет Покровської міської територіальної громади </t>
  </si>
  <si>
    <t>Бюджет Апостолівської міської територіальної громади</t>
  </si>
  <si>
    <t xml:space="preserve">Бюджет Богданівської сільської територіальної громади </t>
  </si>
  <si>
    <t xml:space="preserve">Бюджет Божедарівської селищної територіальної громади </t>
  </si>
  <si>
    <t xml:space="preserve">Бюджет Вербківської сільської територіальної громади </t>
  </si>
  <si>
    <t xml:space="preserve">Бюджет Святовасилівської сільської територіальної громади </t>
  </si>
  <si>
    <t xml:space="preserve">Бюджет Вакулівської сільської територіальної громади </t>
  </si>
  <si>
    <t xml:space="preserve">Бюджет Зеленодольської міської територіальної громади </t>
  </si>
  <si>
    <t xml:space="preserve">Бюджет Грушівської сільської територіальної громади </t>
  </si>
  <si>
    <t xml:space="preserve">Бюджет Ляшківської сільської територіальної громади </t>
  </si>
  <si>
    <t xml:space="preserve">Бюджет Могилівської сільської територіальної громади </t>
  </si>
  <si>
    <t xml:space="preserve">Бюджет Нивотрудівської сільської територіальної громади </t>
  </si>
  <si>
    <t xml:space="preserve">Бюджет Новопокровської селищної територіальної громади </t>
  </si>
  <si>
    <t xml:space="preserve">Бюджет Солонянської селищної територіальної громади </t>
  </si>
  <si>
    <t xml:space="preserve">Бюджет Сурсько-Литовської сільської територіальної громади </t>
  </si>
  <si>
    <t xml:space="preserve">Бюджет Слобожанської селищної територіальної громади </t>
  </si>
  <si>
    <t xml:space="preserve">Бюджет Мирівської сільської територіальної громади </t>
  </si>
  <si>
    <t xml:space="preserve">Бюджет Васильківської селищної територіальної громади </t>
  </si>
  <si>
    <t xml:space="preserve">Бюджет Вишнівської селищної територіальної громади </t>
  </si>
  <si>
    <t xml:space="preserve">Бюджет Криничанської селищної територіальної громади </t>
  </si>
  <si>
    <t xml:space="preserve">Бюджет Лихівської селищної територіальної громади </t>
  </si>
  <si>
    <t xml:space="preserve">Бюджет Покровської селищної територіальної громади </t>
  </si>
  <si>
    <t xml:space="preserve">Бюджет Роздорської селищної територіальної громади </t>
  </si>
  <si>
    <t xml:space="preserve">Бюджет Софіївської селищної  територіальної громади </t>
  </si>
  <si>
    <t xml:space="preserve">Бюджет Томаківської селищної територіальної громади </t>
  </si>
  <si>
    <t xml:space="preserve">Бюджет Царичанської селищної територіальної громади </t>
  </si>
  <si>
    <t xml:space="preserve">Бюджет Великомихайлівської сільської територіальної громади </t>
  </si>
  <si>
    <t xml:space="preserve">Бюджет Гречаноподівської сільської територіальної громади </t>
  </si>
  <si>
    <t xml:space="preserve">Бюджет Маломихайлівської сільської територіальної громади </t>
  </si>
  <si>
    <t xml:space="preserve">Бюджет Новолатівської сільської територіальної громади </t>
  </si>
  <si>
    <t xml:space="preserve">Бюджет Новопавлівської сільської територіальної громади </t>
  </si>
  <si>
    <t xml:space="preserve">Бюджет Верхньодніпровської міської територіальної громади  </t>
  </si>
  <si>
    <t xml:space="preserve">Бюджет Межівської селищної територіальної громади </t>
  </si>
  <si>
    <t xml:space="preserve">Бюджет Червоногригорівської селищної територіальної громади </t>
  </si>
  <si>
    <t xml:space="preserve">Бюджет Троїцької сільської територіальної громади </t>
  </si>
  <si>
    <t xml:space="preserve">Бюджет Петриківської селищної територіальної громади </t>
  </si>
  <si>
    <t xml:space="preserve">Бюджет Раївської сільської територіальної громади </t>
  </si>
  <si>
    <t xml:space="preserve">Бюджет Іларіонівської селищної територіальної громади </t>
  </si>
  <si>
    <t xml:space="preserve">Бюджет Славгородської селищної територіальної громади </t>
  </si>
  <si>
    <t xml:space="preserve">Бюджет Китайгородської сільської територіальної громади </t>
  </si>
  <si>
    <t xml:space="preserve">Бюджет Карпівської сільської територіальної громади </t>
  </si>
  <si>
    <t xml:space="preserve">Бюджет Широківської селищної територіальної громади </t>
  </si>
  <si>
    <t xml:space="preserve">Бюджет Юр’ївської селищної територіальної громади </t>
  </si>
  <si>
    <t xml:space="preserve">Бюджет Любимівської сільської територіальної громади </t>
  </si>
  <si>
    <t xml:space="preserve">Бюджет Української сільської територіальної громади </t>
  </si>
  <si>
    <t xml:space="preserve">Бюджет Саксаганської сільської територіальної громади </t>
  </si>
  <si>
    <t xml:space="preserve">Бюджет Девладівської сільської територіальної громади </t>
  </si>
  <si>
    <t>Бюджет Личківської сільської територіальної громади</t>
  </si>
  <si>
    <t>Бюджет Перещепинської міської територіальної громади</t>
  </si>
  <si>
    <t>Бюджет Піщанської сільської територіальної громади</t>
  </si>
  <si>
    <t>Бюджет Чумаківської сільської територіальної громади</t>
  </si>
  <si>
    <t xml:space="preserve">Бюджет Першотравневської сільської територіальної громади </t>
  </si>
  <si>
    <t xml:space="preserve">Бюджет Межиріцької сільської територіальної громади </t>
  </si>
  <si>
    <t xml:space="preserve">Бюджет Новоолександрівської сільської територіальної громади </t>
  </si>
  <si>
    <t>Разом по бюджетах  територіальних громад</t>
  </si>
  <si>
    <t>Усього</t>
  </si>
  <si>
    <t>загальний фонд</t>
  </si>
  <si>
    <t>спеціальний фонд</t>
  </si>
  <si>
    <t xml:space="preserve">Найменування трансферту /
Найменування бюджету – надавача міжбюджетного трансферту
                                                                                 </t>
  </si>
  <si>
    <t>Міжбюджетні трансферти на 2021 рік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</si>
  <si>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</si>
  <si>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</si>
  <si>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 xml:space="preserve">Найменування трансферту /
Найменування бюджету – отримувача міжбюджетного трансферту
</t>
  </si>
  <si>
    <t>3719130</t>
  </si>
  <si>
    <t>0919270</t>
  </si>
  <si>
    <t>0619310</t>
  </si>
  <si>
    <t>0119770</t>
  </si>
  <si>
    <t>0819770</t>
  </si>
  <si>
    <t>2819800</t>
  </si>
  <si>
    <t>Код Програмної класифікації видатків та кредитування місцевого бюджету / Код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</si>
  <si>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</si>
  <si>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</si>
  <si>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</si>
  <si>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у тому числі:</t>
  </si>
  <si>
    <t>Інші субвенції з місцевого бюджету,</t>
  </si>
  <si>
    <t>0619330</t>
  </si>
  <si>
    <t>0719430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</si>
  <si>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</si>
  <si>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</si>
  <si>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</si>
  <si>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41034900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</si>
  <si>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</si>
  <si>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</si>
  <si>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УСЬОГО за розділами І, ІІ, у тому числі:</t>
  </si>
  <si>
    <t xml:space="preserve"> ІІ. Трансферти із спеціального фонду бюджету</t>
  </si>
  <si>
    <t xml:space="preserve"> І. Трансферти із загального фонду бюджету</t>
  </si>
  <si>
    <t>1. Показники міжбюджетних трансфертів з інших бюджетів</t>
  </si>
  <si>
    <t xml:space="preserve"> І. Трансферти до загального фонду бюджету</t>
  </si>
  <si>
    <t xml:space="preserve"> ІІ. Трансферти до спеціального фонду бюджету</t>
  </si>
  <si>
    <t>3719110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</si>
  <si>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</si>
  <si>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0919200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</si>
  <si>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</si>
  <si>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3719100</t>
  </si>
  <si>
    <t>Дотації з місцевого бюджету іншим бюджетам</t>
  </si>
  <si>
    <t>0619300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</si>
  <si>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</si>
  <si>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0719400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</si>
  <si>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</si>
  <si>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0819700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</si>
  <si>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</si>
  <si>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0119700</t>
  </si>
  <si>
    <t>на утримання осіб з інвалідністю міста Дніпра, які мають розлади спектру аутизму</t>
  </si>
  <si>
    <t xml:space="preserve">Разом по бюджетах міських територіальних громад з адміністративним центром у місті обласного значення </t>
  </si>
  <si>
    <t>Код Класифікації доходу бюджету /
Код бюджету</t>
  </si>
  <si>
    <t xml:space="preserve">Бюджет Миколаївської сільської територіальної громади (Синельниківський район) </t>
  </si>
  <si>
    <t>Бюджет Миколаївської сільської територіальної громади (Дніпровський район)</t>
  </si>
  <si>
    <t>грн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</si>
  <si>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</si>
  <si>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</si>
  <si>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на виконання лабораторних досліджень комунальним закладом „Дніпропетровське обласне бюро судово-медичної експертизи” Дніпропетровської обласної ради”</t>
  </si>
  <si>
    <t>відшкодування витрат за житлово-комунальні послуги та за тимчасове проживання внутрішньо переміщених осіб (вимушених переселенців) у м. Дніпрі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</si>
  <si>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</si>
  <si>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Перший заступник голови обласної ради</t>
  </si>
  <si>
    <t>Г. ГУФМАН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</si>
  <si>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</si>
  <si>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 xml:space="preserve">Бюджет Кам’янської міської територіальної громади </t>
  </si>
  <si>
    <t>Субвенція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</si>
  <si>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Субвенція з обласного бюджету бюджетам об’єднаних територіальних громад на виконання доручень виборців депутатами обласної ради у 2021 році</t>
  </si>
  <si>
    <t>Бюджет Слов’янської сільської територіальної громади</t>
  </si>
  <si>
    <t>Субвенція з обласного бюджету до місцевих бюджетів на співфінансування органів місцевого самоврядування області – переможців конкурсів, учасників спільних проєктів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</si>
</sst>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65"/>
      <color theme="1"/>
      <name val="Times New Roman"/>
      <family val="1"/>
      <charset val="204"/>
    </font>
    <font>
      <sz val="56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80"/>
      <color theme="1"/>
      <name val="Times New Roman"/>
      <family val="1"/>
      <charset val="204"/>
    </font>
    <font>
      <b/>
      <sz val="54"/>
      <color theme="1"/>
      <name val="Times New Roman"/>
      <family val="1"/>
      <charset val="204"/>
    </font>
    <font>
      <sz val="42"/>
      <color theme="1"/>
      <name val="Arial Cyr"/>
      <family val="2"/>
      <charset val="204"/>
    </font>
    <font>
      <sz val="36"/>
      <color theme="1"/>
      <name val="Arial Cyr"/>
      <family val="2"/>
      <charset val="204"/>
    </font>
    <font>
      <sz val="57"/>
      <color theme="1"/>
      <name val="Times New Roman"/>
      <family val="1"/>
      <charset val="204"/>
    </font>
    <font>
      <sz val="11"/>
      <color theme="1"/>
      <name val="Arial Cyr"/>
      <family val="2"/>
      <charset val="204"/>
    </font>
    <font>
      <sz val="60"/>
      <color theme="1"/>
      <name val="Times New Roman"/>
      <family val="1"/>
      <charset val="204"/>
    </font>
    <font>
      <sz val="54"/>
      <color theme="1"/>
      <name val="Times New Roman"/>
      <family val="1"/>
      <charset val="204"/>
    </font>
    <font>
      <sz val="54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72"/>
      <color theme="1"/>
      <name val="Arial Cyr"/>
      <family val="2"/>
      <charset val="204"/>
    </font>
    <font>
      <b/>
      <sz val="7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b/>
      <sz val="62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b/>
      <sz val="60"/>
      <color theme="1"/>
      <name val="Arial Cyr"/>
      <family val="2"/>
      <charset val="204"/>
    </font>
    <font>
      <b/>
      <sz val="70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75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4" fillId="3" borderId="0" xfId="0" applyFont="1" applyFill="1"/>
    <xf numFmtId="0" fontId="4" fillId="3" borderId="2" xfId="0" applyFont="1" applyFill="1" applyBorder="1"/>
    <xf numFmtId="0" fontId="3" fillId="3" borderId="0" xfId="0" applyFont="1" applyFill="1"/>
    <xf numFmtId="4" fontId="2" fillId="3" borderId="0" xfId="0" applyNumberFormat="1" applyFont="1" applyFill="1" applyBorder="1" applyAlignment="1"/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7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/>
    <xf numFmtId="49" fontId="12" fillId="3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right" vertical="center" wrapText="1"/>
    </xf>
    <xf numFmtId="0" fontId="22" fillId="2" borderId="2" xfId="0" applyFont="1" applyFill="1" applyBorder="1"/>
    <xf numFmtId="49" fontId="18" fillId="3" borderId="3" xfId="0" applyNumberFormat="1" applyFont="1" applyFill="1" applyBorder="1" applyAlignment="1">
      <alignment horizontal="center"/>
    </xf>
    <xf numFmtId="0" fontId="22" fillId="3" borderId="2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3" borderId="9" xfId="0" applyFont="1" applyFill="1" applyBorder="1"/>
    <xf numFmtId="49" fontId="18" fillId="3" borderId="1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6" fillId="0" borderId="1" xfId="0" applyNumberFormat="1" applyFont="1" applyFill="1" applyBorder="1" applyAlignment="1">
      <alignment horizontal="left"/>
    </xf>
    <xf numFmtId="0" fontId="14" fillId="0" borderId="0" xfId="0" applyFont="1" applyFill="1"/>
    <xf numFmtId="3" fontId="1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3" fontId="23" fillId="3" borderId="1" xfId="0" applyNumberFormat="1" applyFont="1" applyFill="1" applyBorder="1" applyAlignment="1">
      <alignment horizontal="right" vertical="center"/>
    </xf>
    <xf numFmtId="3" fontId="21" fillId="3" borderId="1" xfId="0" applyNumberFormat="1" applyFont="1" applyFill="1" applyBorder="1" applyAlignment="1">
      <alignment horizontal="right" vertical="center"/>
    </xf>
    <xf numFmtId="3" fontId="25" fillId="3" borderId="1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" fontId="15" fillId="0" borderId="0" xfId="0" applyNumberFormat="1" applyFont="1" applyFill="1"/>
    <xf numFmtId="0" fontId="15" fillId="0" borderId="0" xfId="0" applyFont="1" applyFill="1" applyBorder="1"/>
    <xf numFmtId="4" fontId="11" fillId="0" borderId="0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left"/>
    </xf>
    <xf numFmtId="3" fontId="2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14" fillId="0" borderId="2" xfId="0" applyFont="1" applyFill="1" applyBorder="1"/>
    <xf numFmtId="3" fontId="20" fillId="0" borderId="1" xfId="0" applyNumberFormat="1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</cellXfs>
  <cellStyles count="5">
    <cellStyle name="Normal_Доходи" xfId="1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9"/>
  <sheetViews>
    <sheetView showZeros="0" view="pageBreakPreview" zoomScale="25" zoomScaleNormal="25" zoomScaleSheetLayoutView="25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B5" sqref="B5:C5"/>
    </sheetView>
  </sheetViews>
  <sheetFormatPr defaultColWidth="9.140625" defaultRowHeight="12.75" x14ac:dyDescent="0.2"/>
  <cols>
    <col min="1" max="1" width="106.140625" style="1" customWidth="1"/>
    <col min="2" max="2" width="256.28515625" style="1" customWidth="1"/>
    <col min="3" max="3" width="146.5703125" style="1" customWidth="1"/>
    <col min="4" max="4" width="153" style="1" customWidth="1"/>
    <col min="5" max="16384" width="9.140625" style="1"/>
  </cols>
  <sheetData>
    <row r="1" spans="1:4" ht="83.25" x14ac:dyDescent="1.1499999999999999">
      <c r="A1" s="3"/>
      <c r="D1" s="4" t="s">
        <v>67</v>
      </c>
    </row>
    <row r="2" spans="1:4" ht="93.75" customHeight="1" x14ac:dyDescent="1.1499999999999999">
      <c r="D2" s="4" t="s">
        <v>73</v>
      </c>
    </row>
    <row r="3" spans="1:4" ht="83.25" customHeight="1" x14ac:dyDescent="0.85">
      <c r="B3" s="3"/>
      <c r="C3" s="3"/>
      <c r="D3" s="3"/>
    </row>
    <row r="4" spans="1:4" ht="90" customHeight="1" x14ac:dyDescent="0.2">
      <c r="A4" s="54" t="s">
        <v>188</v>
      </c>
      <c r="B4" s="54"/>
      <c r="C4" s="54"/>
      <c r="D4" s="54"/>
    </row>
    <row r="5" spans="1:4" ht="83.25" x14ac:dyDescent="1.1499999999999999">
      <c r="A5" s="3"/>
      <c r="B5" s="58" t="s">
        <v>0</v>
      </c>
      <c r="C5" s="58"/>
    </row>
    <row r="6" spans="1:4" ht="83.25" x14ac:dyDescent="1.1499999999999999">
      <c r="A6" s="3"/>
      <c r="B6" s="59" t="s">
        <v>61</v>
      </c>
      <c r="C6" s="59"/>
    </row>
    <row r="7" spans="1:4" ht="167.25" customHeight="1" x14ac:dyDescent="0.2">
      <c r="A7" s="54" t="s">
        <v>215</v>
      </c>
      <c r="B7" s="54"/>
      <c r="C7" s="54"/>
      <c r="D7" s="54"/>
    </row>
    <row r="8" spans="1:4" ht="86.25" customHeight="1" x14ac:dyDescent="0.2">
      <c r="A8" s="19"/>
      <c r="B8" s="19"/>
      <c r="C8" s="19"/>
      <c r="D8" s="11" t="s">
        <v>236</v>
      </c>
    </row>
    <row r="9" spans="1:4" s="7" customFormat="1" ht="82.5" customHeight="1" x14ac:dyDescent="0.7">
      <c r="A9" s="60" t="s">
        <v>233</v>
      </c>
      <c r="B9" s="60" t="s">
        <v>187</v>
      </c>
      <c r="C9" s="60"/>
      <c r="D9" s="57" t="s">
        <v>184</v>
      </c>
    </row>
    <row r="10" spans="1:4" s="8" customFormat="1" ht="79.5" customHeight="1" x14ac:dyDescent="0.55000000000000004">
      <c r="A10" s="60"/>
      <c r="B10" s="60"/>
      <c r="C10" s="60"/>
      <c r="D10" s="57"/>
    </row>
    <row r="11" spans="1:4" s="9" customFormat="1" ht="135" customHeight="1" x14ac:dyDescent="0.2">
      <c r="A11" s="60"/>
      <c r="B11" s="60"/>
      <c r="C11" s="60"/>
      <c r="D11" s="57"/>
    </row>
    <row r="12" spans="1:4" s="5" customFormat="1" ht="79.5" customHeight="1" x14ac:dyDescent="0.85">
      <c r="A12" s="61" t="s">
        <v>216</v>
      </c>
      <c r="B12" s="62"/>
      <c r="C12" s="62"/>
      <c r="D12" s="63"/>
    </row>
    <row r="13" spans="1:4" s="5" customFormat="1" ht="248.25" customHeight="1" x14ac:dyDescent="0.85">
      <c r="A13" s="29">
        <v>41020200</v>
      </c>
      <c r="B13" s="64" t="s">
        <v>237</v>
      </c>
      <c r="C13" s="65"/>
      <c r="D13" s="31">
        <f>D14</f>
        <v>369321700</v>
      </c>
    </row>
    <row r="14" spans="1:4" s="5" customFormat="1" ht="97.5" customHeight="1" x14ac:dyDescent="0.85">
      <c r="A14" s="27">
        <v>99000000000</v>
      </c>
      <c r="B14" s="27" t="s">
        <v>2</v>
      </c>
      <c r="C14" s="15"/>
      <c r="D14" s="32">
        <v>369321700</v>
      </c>
    </row>
    <row r="15" spans="1:4" s="5" customFormat="1" ht="144" customHeight="1" x14ac:dyDescent="0.85">
      <c r="A15" s="29">
        <v>41033000</v>
      </c>
      <c r="B15" s="64" t="s">
        <v>238</v>
      </c>
      <c r="C15" s="65"/>
      <c r="D15" s="31">
        <f>D16</f>
        <v>257138800</v>
      </c>
    </row>
    <row r="16" spans="1:4" s="5" customFormat="1" ht="97.5" customHeight="1" x14ac:dyDescent="0.85">
      <c r="A16" s="27">
        <v>99000000000</v>
      </c>
      <c r="B16" s="27" t="s">
        <v>2</v>
      </c>
      <c r="C16" s="15"/>
      <c r="D16" s="32">
        <v>257138800</v>
      </c>
    </row>
    <row r="17" spans="1:4" s="5" customFormat="1" ht="148.5" customHeight="1" x14ac:dyDescent="0.85">
      <c r="A17" s="29">
        <v>41033900</v>
      </c>
      <c r="B17" s="29" t="s">
        <v>206</v>
      </c>
      <c r="C17" s="15"/>
      <c r="D17" s="31">
        <f>D18</f>
        <v>768619500</v>
      </c>
    </row>
    <row r="18" spans="1:4" s="5" customFormat="1" ht="94.5" customHeight="1" x14ac:dyDescent="0.85">
      <c r="A18" s="27">
        <v>99000000000</v>
      </c>
      <c r="B18" s="27" t="s">
        <v>2</v>
      </c>
      <c r="C18" s="15"/>
      <c r="D18" s="32">
        <v>768619500</v>
      </c>
    </row>
    <row r="19" spans="1:4" s="5" customFormat="1" ht="300" customHeight="1" x14ac:dyDescent="0.85">
      <c r="A19" s="29">
        <v>41034400</v>
      </c>
      <c r="B19" s="64" t="s">
        <v>207</v>
      </c>
      <c r="C19" s="65"/>
      <c r="D19" s="31">
        <f>D20</f>
        <v>88406700</v>
      </c>
    </row>
    <row r="20" spans="1:4" s="5" customFormat="1" ht="79.5" customHeight="1" x14ac:dyDescent="0.85">
      <c r="A20" s="27">
        <v>99000000000</v>
      </c>
      <c r="B20" s="27" t="s">
        <v>2</v>
      </c>
      <c r="C20" s="15"/>
      <c r="D20" s="32">
        <v>88406700</v>
      </c>
    </row>
    <row r="21" spans="1:4" s="5" customFormat="1" ht="181.5" customHeight="1" x14ac:dyDescent="0.85">
      <c r="A21" s="29">
        <v>41035400</v>
      </c>
      <c r="B21" s="64" t="s">
        <v>208</v>
      </c>
      <c r="C21" s="65"/>
      <c r="D21" s="31">
        <f>D22</f>
        <v>33567100</v>
      </c>
    </row>
    <row r="22" spans="1:4" s="5" customFormat="1" ht="79.5" customHeight="1" x14ac:dyDescent="0.85">
      <c r="A22" s="27">
        <v>99000000000</v>
      </c>
      <c r="B22" s="27" t="s">
        <v>2</v>
      </c>
      <c r="C22" s="15"/>
      <c r="D22" s="32">
        <v>33567100</v>
      </c>
    </row>
    <row r="23" spans="1:4" s="5" customFormat="1" ht="79.5" customHeight="1" x14ac:dyDescent="0.85">
      <c r="A23" s="29">
        <v>41053900</v>
      </c>
      <c r="B23" s="29" t="s">
        <v>203</v>
      </c>
      <c r="C23" s="15"/>
      <c r="D23" s="31">
        <f>D25+D27+D29</f>
        <v>7689135</v>
      </c>
    </row>
    <row r="24" spans="1:4" s="5" customFormat="1" ht="79.5" customHeight="1" x14ac:dyDescent="0.85">
      <c r="A24" s="27"/>
      <c r="B24" s="27" t="s">
        <v>202</v>
      </c>
      <c r="C24" s="15"/>
      <c r="D24" s="34"/>
    </row>
    <row r="25" spans="1:4" s="6" customFormat="1" ht="145.5" customHeight="1" x14ac:dyDescent="0.85">
      <c r="A25" s="27"/>
      <c r="B25" s="55" t="s">
        <v>239</v>
      </c>
      <c r="C25" s="56"/>
      <c r="D25" s="32">
        <f>D26</f>
        <v>3728400</v>
      </c>
    </row>
    <row r="26" spans="1:4" ht="78" customHeight="1" x14ac:dyDescent="0.95">
      <c r="A26" s="10" t="s">
        <v>68</v>
      </c>
      <c r="B26" s="27" t="s">
        <v>69</v>
      </c>
      <c r="C26" s="30"/>
      <c r="D26" s="32">
        <v>3728400</v>
      </c>
    </row>
    <row r="27" spans="1:4" s="17" customFormat="1" ht="160.5" customHeight="1" x14ac:dyDescent="0.2">
      <c r="A27" s="27"/>
      <c r="B27" s="55" t="s">
        <v>240</v>
      </c>
      <c r="C27" s="56"/>
      <c r="D27" s="32">
        <f>D28</f>
        <v>2150000</v>
      </c>
    </row>
    <row r="28" spans="1:4" s="17" customFormat="1" ht="90" customHeight="1" x14ac:dyDescent="0.95">
      <c r="A28" s="10" t="s">
        <v>98</v>
      </c>
      <c r="B28" s="27" t="s">
        <v>99</v>
      </c>
      <c r="C28" s="30"/>
      <c r="D28" s="32">
        <v>2150000</v>
      </c>
    </row>
    <row r="29" spans="1:4" ht="138" x14ac:dyDescent="0.95">
      <c r="A29" s="10"/>
      <c r="B29" s="27" t="s">
        <v>231</v>
      </c>
      <c r="C29" s="30"/>
      <c r="D29" s="32">
        <f>D30</f>
        <v>1810735</v>
      </c>
    </row>
    <row r="30" spans="1:4" ht="78" customHeight="1" x14ac:dyDescent="0.95">
      <c r="A30" s="10" t="s">
        <v>98</v>
      </c>
      <c r="B30" s="27" t="s">
        <v>99</v>
      </c>
      <c r="C30" s="30"/>
      <c r="D30" s="32">
        <f>1810735</f>
        <v>1810735</v>
      </c>
    </row>
    <row r="31" spans="1:4" s="2" customFormat="1" ht="78" customHeight="1" x14ac:dyDescent="0.2">
      <c r="A31" s="61" t="s">
        <v>217</v>
      </c>
      <c r="B31" s="62"/>
      <c r="C31" s="62"/>
      <c r="D31" s="63"/>
    </row>
    <row r="32" spans="1:4" s="5" customFormat="1" ht="291" customHeight="1" x14ac:dyDescent="0.85">
      <c r="A32" s="29" t="s">
        <v>209</v>
      </c>
      <c r="B32" s="64" t="s">
        <v>241</v>
      </c>
      <c r="C32" s="65"/>
      <c r="D32" s="31">
        <f>D33</f>
        <v>60440500</v>
      </c>
    </row>
    <row r="33" spans="1:4" s="5" customFormat="1" ht="102" customHeight="1" x14ac:dyDescent="0.85">
      <c r="A33" s="27">
        <v>99000000000</v>
      </c>
      <c r="B33" s="27" t="s">
        <v>2</v>
      </c>
      <c r="C33" s="15"/>
      <c r="D33" s="32">
        <v>60440500</v>
      </c>
    </row>
    <row r="34" spans="1:4" s="5" customFormat="1" ht="302.25" customHeight="1" x14ac:dyDescent="0.85">
      <c r="A34" s="16">
        <v>41037300</v>
      </c>
      <c r="B34" s="64" t="s">
        <v>210</v>
      </c>
      <c r="C34" s="65"/>
      <c r="D34" s="31">
        <f>D35</f>
        <v>846927800</v>
      </c>
    </row>
    <row r="35" spans="1:4" s="17" customFormat="1" ht="93" customHeight="1" x14ac:dyDescent="0.2">
      <c r="A35" s="27">
        <v>99000000000</v>
      </c>
      <c r="B35" s="27" t="s">
        <v>2</v>
      </c>
      <c r="C35" s="28"/>
      <c r="D35" s="32">
        <v>846927800</v>
      </c>
    </row>
    <row r="36" spans="1:4" s="14" customFormat="1" ht="99" customHeight="1" x14ac:dyDescent="1">
      <c r="A36" s="13"/>
      <c r="B36" s="68" t="s">
        <v>212</v>
      </c>
      <c r="C36" s="69"/>
      <c r="D36" s="33">
        <f>D37+D38</f>
        <v>2432111235</v>
      </c>
    </row>
    <row r="37" spans="1:4" s="12" customFormat="1" ht="118.5" customHeight="1" x14ac:dyDescent="1">
      <c r="A37" s="13"/>
      <c r="B37" s="67" t="s">
        <v>185</v>
      </c>
      <c r="C37" s="67"/>
      <c r="D37" s="33">
        <f>D13+D15+D17+D19+D21+D23</f>
        <v>1524742935</v>
      </c>
    </row>
    <row r="38" spans="1:4" s="12" customFormat="1" ht="121.5" customHeight="1" x14ac:dyDescent="1">
      <c r="A38" s="18"/>
      <c r="B38" s="66" t="s">
        <v>186</v>
      </c>
      <c r="C38" s="66"/>
      <c r="D38" s="33">
        <f>D32+D34</f>
        <v>907368300</v>
      </c>
    </row>
    <row r="39" spans="1:4" ht="0.75" customHeight="1" x14ac:dyDescent="0.2">
      <c r="A39" s="35"/>
      <c r="B39" s="36"/>
      <c r="C39" s="36"/>
      <c r="D39" s="37"/>
    </row>
  </sheetData>
  <sheetProtection selectLockedCells="1" selectUnlockedCells="1"/>
  <mergeCells count="20">
    <mergeCell ref="B38:C38"/>
    <mergeCell ref="B37:C37"/>
    <mergeCell ref="B36:C36"/>
    <mergeCell ref="B27:C27"/>
    <mergeCell ref="B32:C32"/>
    <mergeCell ref="B34:C34"/>
    <mergeCell ref="A31:D31"/>
    <mergeCell ref="A4:D4"/>
    <mergeCell ref="B25:C25"/>
    <mergeCell ref="A7:D7"/>
    <mergeCell ref="D9:D11"/>
    <mergeCell ref="B5:C5"/>
    <mergeCell ref="B6:C6"/>
    <mergeCell ref="A9:A11"/>
    <mergeCell ref="B9:C11"/>
    <mergeCell ref="A12:D12"/>
    <mergeCell ref="B15:C15"/>
    <mergeCell ref="B13:C13"/>
    <mergeCell ref="B19:C19"/>
    <mergeCell ref="B21:C21"/>
  </mergeCells>
  <printOptions horizontalCentered="1"/>
  <pageMargins left="0.59055118110236227" right="0.39370078740157483" top="0.39370078740157483" bottom="0.39370078740157483" header="0" footer="0"/>
  <pageSetup paperSize="9" scale="13" firstPageNumber="0" fitToWidth="0" fitToHeight="0" orientation="portrait" horizontalDpi="300" verticalDpi="300" r:id="rId1"/>
  <headerFooter differentFirst="1" alignWithMargins="0">
    <oddHeader>&amp;C&amp;"Times New Roman,обычный"&amp;54&amp;P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showZeros="0" tabSelected="1" view="pageLayout" zoomScale="25" zoomScaleNormal="25" zoomScaleSheetLayoutView="25" zoomScalePageLayoutView="25" workbookViewId="0">
      <selection activeCell="C7" sqref="C7:D11"/>
    </sheetView>
  </sheetViews>
  <sheetFormatPr defaultColWidth="9.140625" defaultRowHeight="12.75" x14ac:dyDescent="0.2"/>
  <cols>
    <col min="1" max="1" width="78.7109375" style="20" customWidth="1"/>
    <col min="2" max="2" width="94" style="41" customWidth="1"/>
    <col min="3" max="3" width="255.85546875" style="20" customWidth="1"/>
    <col min="4" max="4" width="105.140625" style="20" customWidth="1"/>
    <col min="5" max="5" width="90.7109375" style="20" customWidth="1"/>
    <col min="6" max="6" width="76.42578125" style="20" customWidth="1"/>
    <col min="7" max="7" width="58.5703125" style="20" customWidth="1"/>
    <col min="8" max="16384" width="9.140625" style="20"/>
  </cols>
  <sheetData>
    <row r="1" spans="1:7" ht="99" customHeight="1" x14ac:dyDescent="0.9">
      <c r="F1" s="93"/>
      <c r="G1" s="93"/>
    </row>
    <row r="2" spans="1:7" ht="61.5" customHeight="1" x14ac:dyDescent="0.9">
      <c r="F2" s="93"/>
      <c r="G2" s="93"/>
    </row>
    <row r="3" spans="1:7" ht="93.75" customHeight="1" x14ac:dyDescent="0.2">
      <c r="A3" s="97" t="s">
        <v>189</v>
      </c>
      <c r="B3" s="97"/>
      <c r="C3" s="97"/>
      <c r="D3" s="97"/>
      <c r="E3" s="97"/>
      <c r="F3" s="97"/>
      <c r="G3" s="97"/>
    </row>
    <row r="5" spans="1:7" s="42" customFormat="1" ht="90" x14ac:dyDescent="1.1499999999999999">
      <c r="B5" s="43"/>
      <c r="E5" s="44"/>
      <c r="F5" s="44"/>
      <c r="G5" s="45"/>
    </row>
    <row r="6" spans="1:7" ht="66" customHeight="1" x14ac:dyDescent="1.05">
      <c r="E6" s="46"/>
      <c r="F6" s="46"/>
      <c r="G6" s="46" t="s">
        <v>236</v>
      </c>
    </row>
    <row r="7" spans="1:7" ht="78" customHeight="1" x14ac:dyDescent="0.2">
      <c r="A7" s="95" t="s">
        <v>198</v>
      </c>
      <c r="B7" s="95" t="s">
        <v>190</v>
      </c>
      <c r="C7" s="95" t="s">
        <v>191</v>
      </c>
      <c r="D7" s="95"/>
      <c r="E7" s="95" t="s">
        <v>184</v>
      </c>
      <c r="F7" s="95" t="s">
        <v>64</v>
      </c>
      <c r="G7" s="95"/>
    </row>
    <row r="8" spans="1:7" ht="78" customHeight="1" x14ac:dyDescent="0.2">
      <c r="A8" s="95" t="s">
        <v>60</v>
      </c>
      <c r="B8" s="95"/>
      <c r="C8" s="95"/>
      <c r="D8" s="95"/>
      <c r="E8" s="95"/>
      <c r="F8" s="95"/>
      <c r="G8" s="95"/>
    </row>
    <row r="9" spans="1:7" ht="78" customHeight="1" x14ac:dyDescent="0.2">
      <c r="A9" s="95"/>
      <c r="B9" s="95"/>
      <c r="C9" s="95"/>
      <c r="D9" s="95"/>
      <c r="E9" s="95"/>
      <c r="F9" s="95"/>
      <c r="G9" s="95"/>
    </row>
    <row r="10" spans="1:7" ht="78" customHeight="1" x14ac:dyDescent="0.2">
      <c r="A10" s="95"/>
      <c r="B10" s="95"/>
      <c r="C10" s="95"/>
      <c r="D10" s="95"/>
      <c r="E10" s="95"/>
      <c r="F10" s="95"/>
      <c r="G10" s="95"/>
    </row>
    <row r="11" spans="1:7" ht="129" customHeight="1" x14ac:dyDescent="0.2">
      <c r="A11" s="95"/>
      <c r="B11" s="95"/>
      <c r="C11" s="95"/>
      <c r="D11" s="95"/>
      <c r="E11" s="95"/>
      <c r="F11" s="95"/>
      <c r="G11" s="95"/>
    </row>
    <row r="12" spans="1:7" ht="78" customHeight="1" x14ac:dyDescent="0.2">
      <c r="A12" s="94" t="s">
        <v>214</v>
      </c>
      <c r="B12" s="94"/>
      <c r="C12" s="94"/>
      <c r="D12" s="94"/>
      <c r="E12" s="94"/>
      <c r="F12" s="94"/>
      <c r="G12" s="94"/>
    </row>
    <row r="13" spans="1:7" ht="78" hidden="1" customHeight="1" x14ac:dyDescent="0.9">
      <c r="A13" s="21" t="s">
        <v>222</v>
      </c>
      <c r="B13" s="25">
        <v>9100</v>
      </c>
      <c r="C13" s="91" t="s">
        <v>223</v>
      </c>
      <c r="D13" s="91"/>
      <c r="E13" s="23">
        <f>E14+E16</f>
        <v>1106817100</v>
      </c>
      <c r="F13" s="81"/>
      <c r="G13" s="81"/>
    </row>
    <row r="14" spans="1:7" ht="78" customHeight="1" x14ac:dyDescent="0.9">
      <c r="A14" s="21" t="s">
        <v>218</v>
      </c>
      <c r="B14" s="25">
        <v>9110</v>
      </c>
      <c r="C14" s="91" t="s">
        <v>56</v>
      </c>
      <c r="D14" s="91"/>
      <c r="E14" s="23">
        <f>E15</f>
        <v>954852100</v>
      </c>
      <c r="F14" s="81"/>
      <c r="G14" s="81"/>
    </row>
    <row r="15" spans="1:7" ht="78" customHeight="1" x14ac:dyDescent="0.2">
      <c r="A15" s="39">
        <v>99000000000</v>
      </c>
      <c r="B15" s="47"/>
      <c r="C15" s="84" t="s">
        <v>2</v>
      </c>
      <c r="D15" s="84"/>
      <c r="E15" s="48">
        <v>954852100</v>
      </c>
      <c r="F15" s="98"/>
      <c r="G15" s="98"/>
    </row>
    <row r="16" spans="1:7" ht="216.75" customHeight="1" x14ac:dyDescent="0.2">
      <c r="A16" s="38" t="s">
        <v>192</v>
      </c>
      <c r="B16" s="25">
        <v>9130</v>
      </c>
      <c r="C16" s="91" t="s">
        <v>244</v>
      </c>
      <c r="D16" s="91"/>
      <c r="E16" s="23">
        <f>E17+E51</f>
        <v>151965000</v>
      </c>
      <c r="F16" s="81"/>
      <c r="G16" s="81"/>
    </row>
    <row r="17" spans="1:7" s="22" customFormat="1" ht="78" customHeight="1" x14ac:dyDescent="0.9">
      <c r="A17" s="21" t="s">
        <v>0</v>
      </c>
      <c r="B17" s="38"/>
      <c r="C17" s="91" t="s">
        <v>1</v>
      </c>
      <c r="D17" s="91"/>
      <c r="E17" s="23">
        <f>101965000</f>
        <v>101965000</v>
      </c>
      <c r="F17" s="81"/>
      <c r="G17" s="81"/>
    </row>
    <row r="18" spans="1:7" ht="78" customHeight="1" x14ac:dyDescent="0.95">
      <c r="A18" s="49" t="s">
        <v>3</v>
      </c>
      <c r="B18" s="47"/>
      <c r="C18" s="84" t="s">
        <v>130</v>
      </c>
      <c r="D18" s="84"/>
      <c r="E18" s="48">
        <f>3591000</f>
        <v>3591000</v>
      </c>
      <c r="F18" s="81"/>
      <c r="G18" s="81"/>
    </row>
    <row r="19" spans="1:7" ht="78" customHeight="1" x14ac:dyDescent="0.95">
      <c r="A19" s="49" t="s">
        <v>90</v>
      </c>
      <c r="B19" s="47"/>
      <c r="C19" s="84" t="s">
        <v>91</v>
      </c>
      <c r="D19" s="84"/>
      <c r="E19" s="48">
        <f>425700</f>
        <v>425700</v>
      </c>
      <c r="F19" s="81"/>
      <c r="G19" s="81"/>
    </row>
    <row r="20" spans="1:7" ht="78" customHeight="1" x14ac:dyDescent="0.95">
      <c r="A20" s="49" t="s">
        <v>17</v>
      </c>
      <c r="B20" s="47"/>
      <c r="C20" s="84" t="s">
        <v>146</v>
      </c>
      <c r="D20" s="84"/>
      <c r="E20" s="48">
        <f>2998100</f>
        <v>2998100</v>
      </c>
      <c r="F20" s="81"/>
      <c r="G20" s="81"/>
    </row>
    <row r="21" spans="1:7" ht="78" customHeight="1" x14ac:dyDescent="0.95">
      <c r="A21" s="49" t="s">
        <v>21</v>
      </c>
      <c r="B21" s="47"/>
      <c r="C21" s="84" t="s">
        <v>155</v>
      </c>
      <c r="D21" s="84"/>
      <c r="E21" s="48">
        <f>448000</f>
        <v>448000</v>
      </c>
      <c r="F21" s="81"/>
      <c r="G21" s="81"/>
    </row>
    <row r="22" spans="1:7" ht="78" customHeight="1" x14ac:dyDescent="0.95">
      <c r="A22" s="49" t="s">
        <v>59</v>
      </c>
      <c r="B22" s="47"/>
      <c r="C22" s="84" t="s">
        <v>160</v>
      </c>
      <c r="D22" s="84"/>
      <c r="E22" s="48">
        <v>4989400</v>
      </c>
      <c r="F22" s="70"/>
      <c r="G22" s="71"/>
    </row>
    <row r="23" spans="1:7" ht="78" customHeight="1" x14ac:dyDescent="0.95">
      <c r="A23" s="49" t="s">
        <v>40</v>
      </c>
      <c r="B23" s="47"/>
      <c r="C23" s="84" t="s">
        <v>147</v>
      </c>
      <c r="D23" s="84"/>
      <c r="E23" s="48">
        <f>665100</f>
        <v>665100</v>
      </c>
      <c r="F23" s="70"/>
      <c r="G23" s="71"/>
    </row>
    <row r="24" spans="1:7" ht="78" customHeight="1" x14ac:dyDescent="0.95">
      <c r="A24" s="49" t="s">
        <v>8</v>
      </c>
      <c r="B24" s="47"/>
      <c r="C24" s="84" t="s">
        <v>137</v>
      </c>
      <c r="D24" s="84"/>
      <c r="E24" s="48">
        <f>739700</f>
        <v>739700</v>
      </c>
      <c r="F24" s="70"/>
      <c r="G24" s="71"/>
    </row>
    <row r="25" spans="1:7" ht="78" customHeight="1" x14ac:dyDescent="0.95">
      <c r="A25" s="49" t="s">
        <v>31</v>
      </c>
      <c r="B25" s="47"/>
      <c r="C25" s="84" t="s">
        <v>74</v>
      </c>
      <c r="D25" s="84"/>
      <c r="E25" s="48">
        <f>1101900</f>
        <v>1101900</v>
      </c>
      <c r="F25" s="70"/>
      <c r="G25" s="71"/>
    </row>
    <row r="26" spans="1:7" ht="78" customHeight="1" x14ac:dyDescent="0.95">
      <c r="A26" s="49" t="s">
        <v>49</v>
      </c>
      <c r="B26" s="47"/>
      <c r="C26" s="84" t="s">
        <v>166</v>
      </c>
      <c r="D26" s="84"/>
      <c r="E26" s="48">
        <f>2143800</f>
        <v>2143800</v>
      </c>
      <c r="F26" s="70"/>
      <c r="G26" s="71"/>
    </row>
    <row r="27" spans="1:7" ht="78" customHeight="1" x14ac:dyDescent="0.95">
      <c r="A27" s="49" t="s">
        <v>28</v>
      </c>
      <c r="B27" s="47"/>
      <c r="C27" s="84" t="s">
        <v>168</v>
      </c>
      <c r="D27" s="84"/>
      <c r="E27" s="48">
        <f>361900</f>
        <v>361900</v>
      </c>
      <c r="F27" s="70"/>
      <c r="G27" s="71"/>
    </row>
    <row r="28" spans="1:7" ht="78" customHeight="1" x14ac:dyDescent="0.95">
      <c r="A28" s="49" t="s">
        <v>47</v>
      </c>
      <c r="B28" s="47"/>
      <c r="C28" s="84" t="s">
        <v>149</v>
      </c>
      <c r="D28" s="84"/>
      <c r="E28" s="48">
        <f>550400</f>
        <v>550400</v>
      </c>
      <c r="F28" s="70"/>
      <c r="G28" s="71"/>
    </row>
    <row r="29" spans="1:7" ht="78" customHeight="1" x14ac:dyDescent="0.95">
      <c r="A29" s="49" t="s">
        <v>104</v>
      </c>
      <c r="B29" s="47"/>
      <c r="C29" s="84" t="s">
        <v>105</v>
      </c>
      <c r="D29" s="84"/>
      <c r="E29" s="48">
        <f>2097000</f>
        <v>2097000</v>
      </c>
      <c r="F29" s="70"/>
      <c r="G29" s="71"/>
    </row>
    <row r="30" spans="1:7" ht="78" customHeight="1" x14ac:dyDescent="0.95">
      <c r="A30" s="49" t="s">
        <v>9</v>
      </c>
      <c r="B30" s="47"/>
      <c r="C30" s="84" t="s">
        <v>138</v>
      </c>
      <c r="D30" s="84"/>
      <c r="E30" s="48">
        <f>252800</f>
        <v>252800</v>
      </c>
      <c r="F30" s="70"/>
      <c r="G30" s="71"/>
    </row>
    <row r="31" spans="1:7" ht="78" customHeight="1" x14ac:dyDescent="0.95">
      <c r="A31" s="49" t="s">
        <v>23</v>
      </c>
      <c r="B31" s="47"/>
      <c r="C31" s="84" t="s">
        <v>157</v>
      </c>
      <c r="D31" s="84"/>
      <c r="E31" s="48">
        <f>1061900</f>
        <v>1061900</v>
      </c>
      <c r="F31" s="70"/>
      <c r="G31" s="71"/>
    </row>
    <row r="32" spans="1:7" ht="78" customHeight="1" x14ac:dyDescent="0.95">
      <c r="A32" s="49" t="s">
        <v>29</v>
      </c>
      <c r="B32" s="47"/>
      <c r="C32" s="84" t="s">
        <v>161</v>
      </c>
      <c r="D32" s="84"/>
      <c r="E32" s="48">
        <v>1875800</v>
      </c>
      <c r="F32" s="70"/>
      <c r="G32" s="71"/>
    </row>
    <row r="33" spans="1:7" ht="78" customHeight="1" x14ac:dyDescent="0.95">
      <c r="A33" s="49" t="s">
        <v>30</v>
      </c>
      <c r="B33" s="47"/>
      <c r="C33" s="84" t="s">
        <v>181</v>
      </c>
      <c r="D33" s="84"/>
      <c r="E33" s="48">
        <f>917600</f>
        <v>917600</v>
      </c>
      <c r="F33" s="70"/>
      <c r="G33" s="71"/>
    </row>
    <row r="34" spans="1:7" ht="78" customHeight="1" x14ac:dyDescent="0.95">
      <c r="A34" s="49" t="s">
        <v>43</v>
      </c>
      <c r="B34" s="47"/>
      <c r="C34" s="84" t="s">
        <v>145</v>
      </c>
      <c r="D34" s="84"/>
      <c r="E34" s="48">
        <f>973100</f>
        <v>973100</v>
      </c>
      <c r="F34" s="70"/>
      <c r="G34" s="71"/>
    </row>
    <row r="35" spans="1:7" ht="78" customHeight="1" x14ac:dyDescent="0.95">
      <c r="A35" s="49" t="s">
        <v>26</v>
      </c>
      <c r="B35" s="47"/>
      <c r="C35" s="84" t="s">
        <v>139</v>
      </c>
      <c r="D35" s="84"/>
      <c r="E35" s="48">
        <f>638500</f>
        <v>638500</v>
      </c>
      <c r="F35" s="70"/>
      <c r="G35" s="71"/>
    </row>
    <row r="36" spans="1:7" ht="78" customHeight="1" x14ac:dyDescent="0.95">
      <c r="A36" s="49" t="s">
        <v>111</v>
      </c>
      <c r="B36" s="47"/>
      <c r="C36" s="84" t="s">
        <v>112</v>
      </c>
      <c r="D36" s="84"/>
      <c r="E36" s="48">
        <f>2298900</f>
        <v>2298900</v>
      </c>
      <c r="F36" s="70"/>
      <c r="G36" s="71"/>
    </row>
    <row r="37" spans="1:7" ht="78" customHeight="1" x14ac:dyDescent="0.95">
      <c r="A37" s="49" t="s">
        <v>10</v>
      </c>
      <c r="B37" s="47"/>
      <c r="C37" s="84" t="s">
        <v>140</v>
      </c>
      <c r="D37" s="84"/>
      <c r="E37" s="48">
        <f>641300</f>
        <v>641300</v>
      </c>
      <c r="F37" s="70"/>
      <c r="G37" s="71"/>
    </row>
    <row r="38" spans="1:7" ht="78" customHeight="1" x14ac:dyDescent="0.95">
      <c r="A38" s="49" t="s">
        <v>12</v>
      </c>
      <c r="B38" s="47"/>
      <c r="C38" s="84" t="s">
        <v>141</v>
      </c>
      <c r="D38" s="84"/>
      <c r="E38" s="48">
        <f>1018800</f>
        <v>1018800</v>
      </c>
      <c r="F38" s="70"/>
      <c r="G38" s="71"/>
    </row>
    <row r="39" spans="1:7" ht="78" customHeight="1" x14ac:dyDescent="0.95">
      <c r="A39" s="49" t="s">
        <v>81</v>
      </c>
      <c r="B39" s="47"/>
      <c r="C39" s="84" t="s">
        <v>82</v>
      </c>
      <c r="D39" s="84"/>
      <c r="E39" s="48">
        <f>1361200</f>
        <v>1361200</v>
      </c>
      <c r="F39" s="70"/>
      <c r="G39" s="71"/>
    </row>
    <row r="40" spans="1:7" ht="78" customHeight="1" x14ac:dyDescent="0.95">
      <c r="A40" s="49" t="s">
        <v>85</v>
      </c>
      <c r="B40" s="47"/>
      <c r="C40" s="84" t="s">
        <v>86</v>
      </c>
      <c r="D40" s="84"/>
      <c r="E40" s="48">
        <f>3429300</f>
        <v>3429300</v>
      </c>
      <c r="F40" s="70"/>
      <c r="G40" s="71"/>
    </row>
    <row r="41" spans="1:7" ht="78" customHeight="1" x14ac:dyDescent="0.95">
      <c r="A41" s="49" t="s">
        <v>54</v>
      </c>
      <c r="B41" s="47"/>
      <c r="C41" s="84" t="s">
        <v>177</v>
      </c>
      <c r="D41" s="84"/>
      <c r="E41" s="48">
        <f>2720800</f>
        <v>2720800</v>
      </c>
      <c r="F41" s="70"/>
      <c r="G41" s="71"/>
    </row>
    <row r="42" spans="1:7" ht="78" customHeight="1" x14ac:dyDescent="0.95">
      <c r="A42" s="49" t="s">
        <v>117</v>
      </c>
      <c r="B42" s="47"/>
      <c r="C42" s="84" t="s">
        <v>118</v>
      </c>
      <c r="D42" s="84"/>
      <c r="E42" s="48">
        <f>1554600</f>
        <v>1554600</v>
      </c>
      <c r="F42" s="70"/>
      <c r="G42" s="71"/>
    </row>
    <row r="43" spans="1:7" ht="78" customHeight="1" x14ac:dyDescent="0.95">
      <c r="A43" s="49" t="s">
        <v>46</v>
      </c>
      <c r="B43" s="47"/>
      <c r="C43" s="84" t="s">
        <v>150</v>
      </c>
      <c r="D43" s="84"/>
      <c r="E43" s="48">
        <f>2831400</f>
        <v>2831400</v>
      </c>
      <c r="F43" s="70"/>
      <c r="G43" s="71"/>
    </row>
    <row r="44" spans="1:7" ht="78" customHeight="1" x14ac:dyDescent="0.95">
      <c r="A44" s="49" t="s">
        <v>19</v>
      </c>
      <c r="B44" s="47"/>
      <c r="C44" s="84" t="s">
        <v>151</v>
      </c>
      <c r="D44" s="84"/>
      <c r="E44" s="48">
        <f>474100</f>
        <v>474100</v>
      </c>
      <c r="F44" s="70"/>
      <c r="G44" s="71"/>
    </row>
    <row r="45" spans="1:7" ht="78" customHeight="1" x14ac:dyDescent="0.95">
      <c r="A45" s="49" t="s">
        <v>51</v>
      </c>
      <c r="B45" s="47"/>
      <c r="C45" s="84" t="s">
        <v>174</v>
      </c>
      <c r="D45" s="84"/>
      <c r="E45" s="48">
        <f>950800</f>
        <v>950800</v>
      </c>
      <c r="F45" s="70"/>
      <c r="G45" s="71"/>
    </row>
    <row r="46" spans="1:7" ht="78" customHeight="1" x14ac:dyDescent="0.95">
      <c r="A46" s="49" t="s">
        <v>14</v>
      </c>
      <c r="B46" s="47"/>
      <c r="C46" s="84" t="s">
        <v>143</v>
      </c>
      <c r="D46" s="84"/>
      <c r="E46" s="48">
        <f>703300</f>
        <v>703300</v>
      </c>
      <c r="F46" s="70"/>
      <c r="G46" s="71"/>
    </row>
    <row r="47" spans="1:7" ht="78" customHeight="1" x14ac:dyDescent="0.95">
      <c r="A47" s="49" t="s">
        <v>20</v>
      </c>
      <c r="B47" s="47"/>
      <c r="C47" s="84" t="s">
        <v>154</v>
      </c>
      <c r="D47" s="84"/>
      <c r="E47" s="48">
        <f>2029600</f>
        <v>2029600</v>
      </c>
      <c r="F47" s="70"/>
      <c r="G47" s="71"/>
    </row>
    <row r="48" spans="1:7" ht="78" customHeight="1" x14ac:dyDescent="0.95">
      <c r="A48" s="49" t="s">
        <v>38</v>
      </c>
      <c r="B48" s="47"/>
      <c r="C48" s="84" t="s">
        <v>162</v>
      </c>
      <c r="D48" s="84"/>
      <c r="E48" s="48">
        <f>1737100</f>
        <v>1737100</v>
      </c>
      <c r="F48" s="70"/>
      <c r="G48" s="71"/>
    </row>
    <row r="49" spans="1:7" ht="78" customHeight="1" x14ac:dyDescent="0.95">
      <c r="A49" s="49" t="s">
        <v>83</v>
      </c>
      <c r="B49" s="47"/>
      <c r="C49" s="84" t="s">
        <v>84</v>
      </c>
      <c r="D49" s="84"/>
      <c r="E49" s="48">
        <f>566600</f>
        <v>566600</v>
      </c>
      <c r="F49" s="70"/>
      <c r="G49" s="71"/>
    </row>
    <row r="50" spans="1:7" ht="78" customHeight="1" x14ac:dyDescent="0.95">
      <c r="A50" s="49" t="s">
        <v>42</v>
      </c>
      <c r="B50" s="47"/>
      <c r="C50" s="84" t="s">
        <v>170</v>
      </c>
      <c r="D50" s="84"/>
      <c r="E50" s="48">
        <f>1850500</f>
        <v>1850500</v>
      </c>
      <c r="F50" s="70"/>
      <c r="G50" s="71"/>
    </row>
    <row r="51" spans="1:7" s="22" customFormat="1" ht="78" customHeight="1" x14ac:dyDescent="0.9">
      <c r="A51" s="74" t="s">
        <v>183</v>
      </c>
      <c r="B51" s="75"/>
      <c r="C51" s="75"/>
      <c r="D51" s="76"/>
      <c r="E51" s="23">
        <f>SUM(E18:E50)</f>
        <v>50000000</v>
      </c>
      <c r="F51" s="72"/>
      <c r="G51" s="73"/>
    </row>
    <row r="52" spans="1:7" ht="190.5" customHeight="1" x14ac:dyDescent="0.2">
      <c r="A52" s="38" t="s">
        <v>220</v>
      </c>
      <c r="B52" s="25">
        <v>9200</v>
      </c>
      <c r="C52" s="91" t="s">
        <v>221</v>
      </c>
      <c r="D52" s="91"/>
      <c r="E52" s="23">
        <f>E53</f>
        <v>88406700</v>
      </c>
      <c r="F52" s="81"/>
      <c r="G52" s="81"/>
    </row>
    <row r="53" spans="1:7" ht="408" customHeight="1" x14ac:dyDescent="0.2">
      <c r="A53" s="38" t="s">
        <v>193</v>
      </c>
      <c r="B53" s="25">
        <v>9270</v>
      </c>
      <c r="C53" s="91" t="s">
        <v>219</v>
      </c>
      <c r="D53" s="91"/>
      <c r="E53" s="23">
        <f>E54</f>
        <v>88406700</v>
      </c>
      <c r="F53" s="81"/>
      <c r="G53" s="81"/>
    </row>
    <row r="54" spans="1:7" s="22" customFormat="1" ht="78" customHeight="1" x14ac:dyDescent="0.9">
      <c r="A54" s="21" t="s">
        <v>0</v>
      </c>
      <c r="B54" s="38"/>
      <c r="C54" s="91" t="s">
        <v>1</v>
      </c>
      <c r="D54" s="91"/>
      <c r="E54" s="23">
        <v>88406700</v>
      </c>
      <c r="F54" s="81"/>
      <c r="G54" s="81"/>
    </row>
    <row r="55" spans="1:7" ht="168" hidden="1" customHeight="1" x14ac:dyDescent="0.2">
      <c r="A55" s="38" t="s">
        <v>224</v>
      </c>
      <c r="B55" s="25">
        <v>9300</v>
      </c>
      <c r="C55" s="91" t="s">
        <v>225</v>
      </c>
      <c r="D55" s="91"/>
      <c r="E55" s="23">
        <f>E56+E90</f>
        <v>98333100</v>
      </c>
      <c r="F55" s="98"/>
      <c r="G55" s="98"/>
    </row>
    <row r="56" spans="1:7" ht="168" customHeight="1" x14ac:dyDescent="0.2">
      <c r="A56" s="91" t="s">
        <v>194</v>
      </c>
      <c r="B56" s="92">
        <v>9310</v>
      </c>
      <c r="C56" s="91" t="s">
        <v>199</v>
      </c>
      <c r="D56" s="91"/>
      <c r="E56" s="96">
        <f>E71+E89</f>
        <v>64766000</v>
      </c>
      <c r="F56" s="50" t="s">
        <v>65</v>
      </c>
      <c r="G56" s="50" t="s">
        <v>66</v>
      </c>
    </row>
    <row r="57" spans="1:7" ht="85.5" customHeight="1" x14ac:dyDescent="0.2">
      <c r="A57" s="91"/>
      <c r="B57" s="92"/>
      <c r="C57" s="91"/>
      <c r="D57" s="91"/>
      <c r="E57" s="96"/>
      <c r="F57" s="23">
        <f>F71+F89</f>
        <v>52466000</v>
      </c>
      <c r="G57" s="23">
        <f>G71+G89</f>
        <v>12300000</v>
      </c>
    </row>
    <row r="58" spans="1:7" ht="78" customHeight="1" x14ac:dyDescent="0.95">
      <c r="A58" s="49" t="s">
        <v>94</v>
      </c>
      <c r="B58" s="47"/>
      <c r="C58" s="84" t="s">
        <v>95</v>
      </c>
      <c r="D58" s="84"/>
      <c r="E58" s="48">
        <f>F58+G58</f>
        <v>1164637</v>
      </c>
      <c r="F58" s="48">
        <v>1164637</v>
      </c>
      <c r="G58" s="48"/>
    </row>
    <row r="59" spans="1:7" ht="78" customHeight="1" x14ac:dyDescent="0.95">
      <c r="A59" s="49" t="s">
        <v>98</v>
      </c>
      <c r="B59" s="47"/>
      <c r="C59" s="84" t="s">
        <v>99</v>
      </c>
      <c r="D59" s="84"/>
      <c r="E59" s="48">
        <f t="shared" ref="E59:E70" si="0">F59+G59</f>
        <v>15889480</v>
      </c>
      <c r="F59" s="48">
        <v>4641827</v>
      </c>
      <c r="G59" s="48">
        <v>11247653</v>
      </c>
    </row>
    <row r="60" spans="1:7" ht="78" customHeight="1" x14ac:dyDescent="0.95">
      <c r="A60" s="49" t="s">
        <v>89</v>
      </c>
      <c r="B60" s="47"/>
      <c r="C60" s="84" t="s">
        <v>245</v>
      </c>
      <c r="D60" s="84"/>
      <c r="E60" s="48">
        <f t="shared" si="0"/>
        <v>4719031</v>
      </c>
      <c r="F60" s="48">
        <v>4255093</v>
      </c>
      <c r="G60" s="48">
        <v>463938</v>
      </c>
    </row>
    <row r="61" spans="1:7" ht="78" customHeight="1" x14ac:dyDescent="0.95">
      <c r="A61" s="49" t="s">
        <v>100</v>
      </c>
      <c r="B61" s="47"/>
      <c r="C61" s="84" t="s">
        <v>101</v>
      </c>
      <c r="D61" s="84"/>
      <c r="E61" s="48">
        <f t="shared" si="0"/>
        <v>1654395</v>
      </c>
      <c r="F61" s="48">
        <v>1654395</v>
      </c>
      <c r="G61" s="48"/>
    </row>
    <row r="62" spans="1:7" ht="78" customHeight="1" x14ac:dyDescent="0.95">
      <c r="A62" s="49" t="s">
        <v>102</v>
      </c>
      <c r="B62" s="47"/>
      <c r="C62" s="84" t="s">
        <v>103</v>
      </c>
      <c r="D62" s="84"/>
      <c r="E62" s="48">
        <f t="shared" si="0"/>
        <v>4609308</v>
      </c>
      <c r="F62" s="48">
        <v>4020899</v>
      </c>
      <c r="G62" s="48">
        <v>588409</v>
      </c>
    </row>
    <row r="63" spans="1:7" ht="78" customHeight="1" x14ac:dyDescent="0.95">
      <c r="A63" s="49" t="s">
        <v>62</v>
      </c>
      <c r="B63" s="47"/>
      <c r="C63" s="84" t="s">
        <v>128</v>
      </c>
      <c r="D63" s="84"/>
      <c r="E63" s="48">
        <f t="shared" si="0"/>
        <v>1877077</v>
      </c>
      <c r="F63" s="48">
        <v>1877077</v>
      </c>
      <c r="G63" s="48"/>
    </row>
    <row r="64" spans="1:7" ht="78" customHeight="1" x14ac:dyDescent="0.95">
      <c r="A64" s="49" t="s">
        <v>107</v>
      </c>
      <c r="B64" s="47"/>
      <c r="C64" s="84" t="s">
        <v>108</v>
      </c>
      <c r="D64" s="84"/>
      <c r="E64" s="48">
        <f t="shared" si="0"/>
        <v>5011333</v>
      </c>
      <c r="F64" s="48">
        <v>5011333</v>
      </c>
      <c r="G64" s="48"/>
    </row>
    <row r="65" spans="1:7" ht="78" customHeight="1" x14ac:dyDescent="0.95">
      <c r="A65" s="49" t="s">
        <v>109</v>
      </c>
      <c r="B65" s="47"/>
      <c r="C65" s="84" t="s">
        <v>110</v>
      </c>
      <c r="D65" s="84"/>
      <c r="E65" s="48">
        <f t="shared" si="0"/>
        <v>1487720</v>
      </c>
      <c r="F65" s="48">
        <v>1487720</v>
      </c>
      <c r="G65" s="48"/>
    </row>
    <row r="66" spans="1:7" ht="78" customHeight="1" x14ac:dyDescent="0.95">
      <c r="A66" s="49" t="s">
        <v>113</v>
      </c>
      <c r="B66" s="47"/>
      <c r="C66" s="84" t="s">
        <v>114</v>
      </c>
      <c r="D66" s="84"/>
      <c r="E66" s="48">
        <f t="shared" si="0"/>
        <v>2528637</v>
      </c>
      <c r="F66" s="48">
        <v>2528637</v>
      </c>
      <c r="G66" s="48"/>
    </row>
    <row r="67" spans="1:7" ht="78" customHeight="1" x14ac:dyDescent="0.95">
      <c r="A67" s="49" t="s">
        <v>115</v>
      </c>
      <c r="B67" s="47"/>
      <c r="C67" s="84" t="s">
        <v>116</v>
      </c>
      <c r="D67" s="84"/>
      <c r="E67" s="48">
        <f t="shared" si="0"/>
        <v>1704908</v>
      </c>
      <c r="F67" s="48">
        <v>1704908</v>
      </c>
      <c r="G67" s="48"/>
    </row>
    <row r="68" spans="1:7" ht="78" customHeight="1" x14ac:dyDescent="0.95">
      <c r="A68" s="49" t="s">
        <v>63</v>
      </c>
      <c r="B68" s="47"/>
      <c r="C68" s="84" t="s">
        <v>129</v>
      </c>
      <c r="D68" s="84"/>
      <c r="E68" s="48">
        <f t="shared" si="0"/>
        <v>1189002</v>
      </c>
      <c r="F68" s="48">
        <v>1189002</v>
      </c>
      <c r="G68" s="48"/>
    </row>
    <row r="69" spans="1:7" ht="78" customHeight="1" x14ac:dyDescent="0.95">
      <c r="A69" s="49" t="s">
        <v>123</v>
      </c>
      <c r="B69" s="47"/>
      <c r="C69" s="84" t="s">
        <v>124</v>
      </c>
      <c r="D69" s="84"/>
      <c r="E69" s="48">
        <f t="shared" si="0"/>
        <v>1240049</v>
      </c>
      <c r="F69" s="48">
        <v>1240049</v>
      </c>
      <c r="G69" s="48"/>
    </row>
    <row r="70" spans="1:7" ht="78" customHeight="1" x14ac:dyDescent="0.95">
      <c r="A70" s="49" t="s">
        <v>126</v>
      </c>
      <c r="B70" s="47"/>
      <c r="C70" s="84" t="s">
        <v>127</v>
      </c>
      <c r="D70" s="84"/>
      <c r="E70" s="48">
        <f t="shared" si="0"/>
        <v>805973</v>
      </c>
      <c r="F70" s="48">
        <v>805973</v>
      </c>
      <c r="G70" s="48"/>
    </row>
    <row r="71" spans="1:7" s="22" customFormat="1" ht="78" customHeight="1" x14ac:dyDescent="0.9">
      <c r="A71" s="90" t="s">
        <v>232</v>
      </c>
      <c r="B71" s="90"/>
      <c r="C71" s="90"/>
      <c r="D71" s="90"/>
      <c r="E71" s="23">
        <f>F71+G71</f>
        <v>43881550</v>
      </c>
      <c r="F71" s="23">
        <f>SUM(F58:F70)</f>
        <v>31581550</v>
      </c>
      <c r="G71" s="23">
        <f>SUM(G58:G70)</f>
        <v>12300000</v>
      </c>
    </row>
    <row r="72" spans="1:7" ht="78" customHeight="1" x14ac:dyDescent="0.95">
      <c r="A72" s="49" t="s">
        <v>3</v>
      </c>
      <c r="B72" s="47"/>
      <c r="C72" s="84" t="s">
        <v>130</v>
      </c>
      <c r="D72" s="84"/>
      <c r="E72" s="48">
        <f>F72+G72</f>
        <v>1173187</v>
      </c>
      <c r="F72" s="40">
        <v>1173187</v>
      </c>
      <c r="G72" s="40"/>
    </row>
    <row r="73" spans="1:7" ht="78" customHeight="1" x14ac:dyDescent="0.95">
      <c r="A73" s="49" t="s">
        <v>48</v>
      </c>
      <c r="B73" s="47"/>
      <c r="C73" s="84" t="s">
        <v>135</v>
      </c>
      <c r="D73" s="84"/>
      <c r="E73" s="48">
        <f t="shared" ref="E73:E87" si="1">F73+G73</f>
        <v>1169776</v>
      </c>
      <c r="F73" s="40">
        <v>1169776</v>
      </c>
      <c r="G73" s="40"/>
    </row>
    <row r="74" spans="1:7" ht="78" customHeight="1" x14ac:dyDescent="0.95">
      <c r="A74" s="49" t="s">
        <v>17</v>
      </c>
      <c r="B74" s="47"/>
      <c r="C74" s="84" t="s">
        <v>146</v>
      </c>
      <c r="D74" s="84"/>
      <c r="E74" s="48">
        <f t="shared" si="1"/>
        <v>1090845</v>
      </c>
      <c r="F74" s="40">
        <v>1090845</v>
      </c>
      <c r="G74" s="40"/>
    </row>
    <row r="75" spans="1:7" ht="78" customHeight="1" x14ac:dyDescent="0.95">
      <c r="A75" s="49" t="s">
        <v>92</v>
      </c>
      <c r="B75" s="47"/>
      <c r="C75" s="84" t="s">
        <v>93</v>
      </c>
      <c r="D75" s="84"/>
      <c r="E75" s="48">
        <f t="shared" si="1"/>
        <v>761295</v>
      </c>
      <c r="F75" s="40">
        <v>761295</v>
      </c>
      <c r="G75" s="40"/>
    </row>
    <row r="76" spans="1:7" ht="78" customHeight="1" x14ac:dyDescent="0.95">
      <c r="A76" s="49" t="s">
        <v>75</v>
      </c>
      <c r="B76" s="47"/>
      <c r="C76" s="84" t="s">
        <v>76</v>
      </c>
      <c r="D76" s="84"/>
      <c r="E76" s="48">
        <f t="shared" si="1"/>
        <v>1060698</v>
      </c>
      <c r="F76" s="40">
        <v>1060698</v>
      </c>
      <c r="G76" s="40"/>
    </row>
    <row r="77" spans="1:7" ht="78" customHeight="1" x14ac:dyDescent="0.95">
      <c r="A77" s="49" t="s">
        <v>96</v>
      </c>
      <c r="B77" s="47"/>
      <c r="C77" s="84" t="s">
        <v>97</v>
      </c>
      <c r="D77" s="84"/>
      <c r="E77" s="48">
        <f t="shared" si="1"/>
        <v>1188685</v>
      </c>
      <c r="F77" s="40">
        <v>1188685</v>
      </c>
      <c r="G77" s="40"/>
    </row>
    <row r="78" spans="1:7" ht="78" customHeight="1" x14ac:dyDescent="0.95">
      <c r="A78" s="49" t="s">
        <v>18</v>
      </c>
      <c r="B78" s="47"/>
      <c r="C78" s="84" t="s">
        <v>148</v>
      </c>
      <c r="D78" s="84"/>
      <c r="E78" s="48">
        <f t="shared" si="1"/>
        <v>884347</v>
      </c>
      <c r="F78" s="40">
        <v>884347</v>
      </c>
      <c r="G78" s="40"/>
    </row>
    <row r="79" spans="1:7" ht="78" customHeight="1" x14ac:dyDescent="0.95">
      <c r="A79" s="49" t="s">
        <v>79</v>
      </c>
      <c r="B79" s="47"/>
      <c r="C79" s="84" t="s">
        <v>80</v>
      </c>
      <c r="D79" s="84"/>
      <c r="E79" s="48">
        <f t="shared" si="1"/>
        <v>881743</v>
      </c>
      <c r="F79" s="40">
        <v>881743</v>
      </c>
      <c r="G79" s="40"/>
    </row>
    <row r="80" spans="1:7" ht="78" customHeight="1" x14ac:dyDescent="0.95">
      <c r="A80" s="49" t="s">
        <v>29</v>
      </c>
      <c r="B80" s="47"/>
      <c r="C80" s="84" t="s">
        <v>161</v>
      </c>
      <c r="D80" s="84"/>
      <c r="E80" s="48">
        <f t="shared" si="1"/>
        <v>940403</v>
      </c>
      <c r="F80" s="40">
        <v>940403</v>
      </c>
      <c r="G80" s="40"/>
    </row>
    <row r="81" spans="1:7" ht="78" customHeight="1" x14ac:dyDescent="0.95">
      <c r="A81" s="49" t="s">
        <v>81</v>
      </c>
      <c r="B81" s="47"/>
      <c r="C81" s="84" t="s">
        <v>82</v>
      </c>
      <c r="D81" s="84"/>
      <c r="E81" s="48">
        <f t="shared" si="1"/>
        <v>948223</v>
      </c>
      <c r="F81" s="40">
        <f>948223</f>
        <v>948223</v>
      </c>
      <c r="G81" s="40"/>
    </row>
    <row r="82" spans="1:7" ht="78" customHeight="1" x14ac:dyDescent="0.95">
      <c r="A82" s="49" t="s">
        <v>34</v>
      </c>
      <c r="B82" s="47"/>
      <c r="C82" s="84" t="s">
        <v>164</v>
      </c>
      <c r="D82" s="84"/>
      <c r="E82" s="48">
        <f t="shared" si="1"/>
        <v>2583280</v>
      </c>
      <c r="F82" s="40">
        <v>2583280</v>
      </c>
      <c r="G82" s="40"/>
    </row>
    <row r="83" spans="1:7" ht="78" customHeight="1" x14ac:dyDescent="0.95">
      <c r="A83" s="49" t="s">
        <v>46</v>
      </c>
      <c r="B83" s="47"/>
      <c r="C83" s="84" t="s">
        <v>150</v>
      </c>
      <c r="D83" s="84"/>
      <c r="E83" s="48">
        <f t="shared" si="1"/>
        <v>925872</v>
      </c>
      <c r="F83" s="40">
        <v>925872</v>
      </c>
      <c r="G83" s="40"/>
    </row>
    <row r="84" spans="1:7" ht="78" customHeight="1" x14ac:dyDescent="0.95">
      <c r="A84" s="49" t="s">
        <v>119</v>
      </c>
      <c r="B84" s="47"/>
      <c r="C84" s="84" t="s">
        <v>120</v>
      </c>
      <c r="D84" s="84"/>
      <c r="E84" s="48">
        <f t="shared" si="1"/>
        <v>1123276</v>
      </c>
      <c r="F84" s="40">
        <v>1123276</v>
      </c>
      <c r="G84" s="40"/>
    </row>
    <row r="85" spans="1:7" ht="78" customHeight="1" x14ac:dyDescent="0.95">
      <c r="A85" s="49" t="s">
        <v>121</v>
      </c>
      <c r="B85" s="47"/>
      <c r="C85" s="84" t="s">
        <v>122</v>
      </c>
      <c r="D85" s="84"/>
      <c r="E85" s="48">
        <f t="shared" si="1"/>
        <v>1767268</v>
      </c>
      <c r="F85" s="40">
        <v>1767268</v>
      </c>
      <c r="G85" s="40"/>
    </row>
    <row r="86" spans="1:7" ht="78" customHeight="1" x14ac:dyDescent="0.95">
      <c r="A86" s="49" t="s">
        <v>13</v>
      </c>
      <c r="B86" s="47"/>
      <c r="C86" s="84" t="s">
        <v>142</v>
      </c>
      <c r="D86" s="84"/>
      <c r="E86" s="48">
        <f t="shared" si="1"/>
        <v>1483675</v>
      </c>
      <c r="F86" s="40">
        <v>1483675</v>
      </c>
      <c r="G86" s="40"/>
    </row>
    <row r="87" spans="1:7" ht="78" customHeight="1" x14ac:dyDescent="0.95">
      <c r="A87" s="49" t="s">
        <v>41</v>
      </c>
      <c r="B87" s="47"/>
      <c r="C87" s="84" t="s">
        <v>153</v>
      </c>
      <c r="D87" s="84"/>
      <c r="E87" s="48">
        <f t="shared" si="1"/>
        <v>1067238</v>
      </c>
      <c r="F87" s="40">
        <v>1067238</v>
      </c>
      <c r="G87" s="40"/>
    </row>
    <row r="88" spans="1:7" ht="78" customHeight="1" x14ac:dyDescent="0.95">
      <c r="A88" s="49" t="s">
        <v>20</v>
      </c>
      <c r="B88" s="47"/>
      <c r="C88" s="84" t="s">
        <v>154</v>
      </c>
      <c r="D88" s="84"/>
      <c r="E88" s="48">
        <f t="shared" ref="E88" si="2">F88+G88</f>
        <v>1834639</v>
      </c>
      <c r="F88" s="40">
        <v>1834639</v>
      </c>
      <c r="G88" s="40"/>
    </row>
    <row r="89" spans="1:7" s="22" customFormat="1" ht="78" customHeight="1" x14ac:dyDescent="0.9">
      <c r="A89" s="74" t="s">
        <v>183</v>
      </c>
      <c r="B89" s="75"/>
      <c r="C89" s="75"/>
      <c r="D89" s="76"/>
      <c r="E89" s="26">
        <f>SUM(E72:E88)</f>
        <v>20884450</v>
      </c>
      <c r="F89" s="26">
        <f>SUM(F72:F88)</f>
        <v>20884450</v>
      </c>
      <c r="G89" s="26"/>
    </row>
    <row r="90" spans="1:7" ht="220.5" customHeight="1" x14ac:dyDescent="0.2">
      <c r="A90" s="100" t="s">
        <v>204</v>
      </c>
      <c r="B90" s="92">
        <v>9330</v>
      </c>
      <c r="C90" s="91" t="s">
        <v>200</v>
      </c>
      <c r="D90" s="91"/>
      <c r="E90" s="99">
        <f>E105+E156</f>
        <v>33567100</v>
      </c>
      <c r="F90" s="50" t="s">
        <v>71</v>
      </c>
      <c r="G90" s="50" t="s">
        <v>72</v>
      </c>
    </row>
    <row r="91" spans="1:7" ht="85.5" customHeight="1" x14ac:dyDescent="0.2">
      <c r="A91" s="100"/>
      <c r="B91" s="92"/>
      <c r="C91" s="91"/>
      <c r="D91" s="91"/>
      <c r="E91" s="99"/>
      <c r="F91" s="26">
        <f>F105+F156</f>
        <v>22267700</v>
      </c>
      <c r="G91" s="26">
        <f>G105+G156</f>
        <v>11299400</v>
      </c>
    </row>
    <row r="92" spans="1:7" ht="78" customHeight="1" x14ac:dyDescent="0.95">
      <c r="A92" s="49" t="s">
        <v>94</v>
      </c>
      <c r="B92" s="47"/>
      <c r="C92" s="84" t="s">
        <v>95</v>
      </c>
      <c r="D92" s="84"/>
      <c r="E92" s="40">
        <v>314692</v>
      </c>
      <c r="F92" s="40">
        <v>208760</v>
      </c>
      <c r="G92" s="40">
        <v>105932</v>
      </c>
    </row>
    <row r="93" spans="1:7" ht="78" customHeight="1" x14ac:dyDescent="0.95">
      <c r="A93" s="49" t="s">
        <v>98</v>
      </c>
      <c r="B93" s="47"/>
      <c r="C93" s="84" t="s">
        <v>99</v>
      </c>
      <c r="D93" s="84"/>
      <c r="E93" s="40">
        <v>8077083</v>
      </c>
      <c r="F93" s="40">
        <v>5358152</v>
      </c>
      <c r="G93" s="40">
        <v>2718931</v>
      </c>
    </row>
    <row r="94" spans="1:7" ht="78" customHeight="1" x14ac:dyDescent="0.95">
      <c r="A94" s="49" t="s">
        <v>89</v>
      </c>
      <c r="B94" s="47"/>
      <c r="C94" s="84" t="s">
        <v>245</v>
      </c>
      <c r="D94" s="84"/>
      <c r="E94" s="40">
        <v>3641431</v>
      </c>
      <c r="F94" s="40">
        <v>2415649</v>
      </c>
      <c r="G94" s="40">
        <v>1225782</v>
      </c>
    </row>
    <row r="95" spans="1:7" ht="78" customHeight="1" x14ac:dyDescent="0.95">
      <c r="A95" s="49" t="s">
        <v>100</v>
      </c>
      <c r="B95" s="47"/>
      <c r="C95" s="84" t="s">
        <v>101</v>
      </c>
      <c r="D95" s="84"/>
      <c r="E95" s="40">
        <v>569442</v>
      </c>
      <c r="F95" s="40">
        <v>377756</v>
      </c>
      <c r="G95" s="40">
        <v>191686</v>
      </c>
    </row>
    <row r="96" spans="1:7" ht="78" customHeight="1" x14ac:dyDescent="0.95">
      <c r="A96" s="49" t="s">
        <v>102</v>
      </c>
      <c r="B96" s="47"/>
      <c r="C96" s="84" t="s">
        <v>103</v>
      </c>
      <c r="D96" s="84"/>
      <c r="E96" s="40">
        <v>3836239</v>
      </c>
      <c r="F96" s="40">
        <v>2544880</v>
      </c>
      <c r="G96" s="40">
        <v>1291359</v>
      </c>
    </row>
    <row r="97" spans="1:7" ht="78" customHeight="1" x14ac:dyDescent="0.95">
      <c r="A97" s="49" t="s">
        <v>62</v>
      </c>
      <c r="B97" s="47"/>
      <c r="C97" s="84" t="s">
        <v>128</v>
      </c>
      <c r="D97" s="84"/>
      <c r="E97" s="40">
        <v>824192</v>
      </c>
      <c r="F97" s="40">
        <v>546752</v>
      </c>
      <c r="G97" s="40">
        <v>277440</v>
      </c>
    </row>
    <row r="98" spans="1:7" ht="78" customHeight="1" x14ac:dyDescent="0.95">
      <c r="A98" s="49" t="s">
        <v>107</v>
      </c>
      <c r="B98" s="47"/>
      <c r="C98" s="84" t="s">
        <v>108</v>
      </c>
      <c r="D98" s="84"/>
      <c r="E98" s="40">
        <v>1093928</v>
      </c>
      <c r="F98" s="40">
        <v>725689</v>
      </c>
      <c r="G98" s="40">
        <v>368239</v>
      </c>
    </row>
    <row r="99" spans="1:7" ht="78" customHeight="1" x14ac:dyDescent="0.95">
      <c r="A99" s="49" t="s">
        <v>109</v>
      </c>
      <c r="B99" s="47"/>
      <c r="C99" s="84" t="s">
        <v>110</v>
      </c>
      <c r="D99" s="84"/>
      <c r="E99" s="40">
        <v>1198824</v>
      </c>
      <c r="F99" s="40">
        <v>795275</v>
      </c>
      <c r="G99" s="40">
        <v>403549</v>
      </c>
    </row>
    <row r="100" spans="1:7" ht="78" customHeight="1" x14ac:dyDescent="0.95">
      <c r="A100" s="49" t="s">
        <v>113</v>
      </c>
      <c r="B100" s="47"/>
      <c r="C100" s="84" t="s">
        <v>114</v>
      </c>
      <c r="D100" s="84"/>
      <c r="E100" s="40">
        <v>2622429</v>
      </c>
      <c r="F100" s="40">
        <v>1739665</v>
      </c>
      <c r="G100" s="40">
        <v>882764</v>
      </c>
    </row>
    <row r="101" spans="1:7" ht="78" customHeight="1" x14ac:dyDescent="0.95">
      <c r="A101" s="49" t="s">
        <v>115</v>
      </c>
      <c r="B101" s="47"/>
      <c r="C101" s="84" t="s">
        <v>116</v>
      </c>
      <c r="D101" s="84"/>
      <c r="E101" s="40">
        <v>599413</v>
      </c>
      <c r="F101" s="40">
        <v>397638</v>
      </c>
      <c r="G101" s="40">
        <v>201775</v>
      </c>
    </row>
    <row r="102" spans="1:7" ht="78" customHeight="1" x14ac:dyDescent="0.95">
      <c r="A102" s="49" t="s">
        <v>63</v>
      </c>
      <c r="B102" s="47"/>
      <c r="C102" s="84" t="s">
        <v>129</v>
      </c>
      <c r="D102" s="84"/>
      <c r="E102" s="40">
        <v>764250</v>
      </c>
      <c r="F102" s="40">
        <v>506987</v>
      </c>
      <c r="G102" s="40">
        <v>257263</v>
      </c>
    </row>
    <row r="103" spans="1:7" ht="78" customHeight="1" x14ac:dyDescent="0.95">
      <c r="A103" s="49" t="s">
        <v>123</v>
      </c>
      <c r="B103" s="47"/>
      <c r="C103" s="84" t="s">
        <v>124</v>
      </c>
      <c r="D103" s="84"/>
      <c r="E103" s="40">
        <v>569442</v>
      </c>
      <c r="F103" s="40">
        <v>377756</v>
      </c>
      <c r="G103" s="40">
        <v>191686</v>
      </c>
    </row>
    <row r="104" spans="1:7" ht="78" customHeight="1" x14ac:dyDescent="0.95">
      <c r="A104" s="49" t="s">
        <v>126</v>
      </c>
      <c r="B104" s="47"/>
      <c r="C104" s="84" t="s">
        <v>127</v>
      </c>
      <c r="D104" s="84"/>
      <c r="E104" s="40">
        <v>374633</v>
      </c>
      <c r="F104" s="40">
        <v>248524</v>
      </c>
      <c r="G104" s="40">
        <v>126109</v>
      </c>
    </row>
    <row r="105" spans="1:7" s="22" customFormat="1" ht="78" customHeight="1" x14ac:dyDescent="0.9">
      <c r="A105" s="90" t="s">
        <v>232</v>
      </c>
      <c r="B105" s="90"/>
      <c r="C105" s="90"/>
      <c r="D105" s="90"/>
      <c r="E105" s="26">
        <f>SUM(E92:E104)</f>
        <v>24485998</v>
      </c>
      <c r="F105" s="26">
        <f>SUM(F92:F104)</f>
        <v>16243483</v>
      </c>
      <c r="G105" s="26">
        <f>SUM(G92:G104)</f>
        <v>8242515</v>
      </c>
    </row>
    <row r="106" spans="1:7" ht="78" customHeight="1" x14ac:dyDescent="0.95">
      <c r="A106" s="49" t="s">
        <v>3</v>
      </c>
      <c r="B106" s="47"/>
      <c r="C106" s="84" t="s">
        <v>130</v>
      </c>
      <c r="D106" s="84"/>
      <c r="E106" s="40">
        <v>314692</v>
      </c>
      <c r="F106" s="40">
        <v>208760</v>
      </c>
      <c r="G106" s="40">
        <v>105932</v>
      </c>
    </row>
    <row r="107" spans="1:7" ht="78" customHeight="1" x14ac:dyDescent="0.95">
      <c r="A107" s="49" t="s">
        <v>4</v>
      </c>
      <c r="B107" s="47"/>
      <c r="C107" s="84" t="s">
        <v>131</v>
      </c>
      <c r="D107" s="84"/>
      <c r="E107" s="40">
        <v>224780</v>
      </c>
      <c r="F107" s="40">
        <v>149114</v>
      </c>
      <c r="G107" s="40">
        <v>75666</v>
      </c>
    </row>
    <row r="108" spans="1:7" ht="78" customHeight="1" x14ac:dyDescent="0.95">
      <c r="A108" s="49" t="s">
        <v>90</v>
      </c>
      <c r="B108" s="47"/>
      <c r="C108" s="84" t="s">
        <v>91</v>
      </c>
      <c r="D108" s="84"/>
      <c r="E108" s="40">
        <v>74927</v>
      </c>
      <c r="F108" s="40">
        <v>49705</v>
      </c>
      <c r="G108" s="40">
        <v>25222</v>
      </c>
    </row>
    <row r="109" spans="1:7" ht="78" customHeight="1" x14ac:dyDescent="0.95">
      <c r="A109" s="49" t="s">
        <v>48</v>
      </c>
      <c r="B109" s="47"/>
      <c r="C109" s="84" t="s">
        <v>135</v>
      </c>
      <c r="D109" s="84"/>
      <c r="E109" s="40">
        <v>44956</v>
      </c>
      <c r="F109" s="40">
        <v>29823</v>
      </c>
      <c r="G109" s="40">
        <v>15133</v>
      </c>
    </row>
    <row r="110" spans="1:7" ht="78" customHeight="1" x14ac:dyDescent="0.95">
      <c r="A110" s="49" t="s">
        <v>17</v>
      </c>
      <c r="B110" s="47"/>
      <c r="C110" s="84" t="s">
        <v>146</v>
      </c>
      <c r="D110" s="84"/>
      <c r="E110" s="40">
        <v>269736</v>
      </c>
      <c r="F110" s="40">
        <v>178937</v>
      </c>
      <c r="G110" s="40">
        <v>90799</v>
      </c>
    </row>
    <row r="111" spans="1:7" ht="78" customHeight="1" x14ac:dyDescent="0.95">
      <c r="A111" s="49" t="s">
        <v>5</v>
      </c>
      <c r="B111" s="47"/>
      <c r="C111" s="84" t="s">
        <v>133</v>
      </c>
      <c r="D111" s="84"/>
      <c r="E111" s="40">
        <v>179823</v>
      </c>
      <c r="F111" s="40">
        <v>119291</v>
      </c>
      <c r="G111" s="40">
        <v>60532</v>
      </c>
    </row>
    <row r="112" spans="1:7" ht="78" customHeight="1" x14ac:dyDescent="0.95">
      <c r="A112" s="49" t="s">
        <v>92</v>
      </c>
      <c r="B112" s="47"/>
      <c r="C112" s="84" t="s">
        <v>93</v>
      </c>
      <c r="D112" s="84"/>
      <c r="E112" s="40">
        <v>89912</v>
      </c>
      <c r="F112" s="40">
        <v>59646</v>
      </c>
      <c r="G112" s="40">
        <v>30266</v>
      </c>
    </row>
    <row r="113" spans="1:7" ht="78" customHeight="1" x14ac:dyDescent="0.95">
      <c r="A113" s="49" t="s">
        <v>59</v>
      </c>
      <c r="B113" s="47"/>
      <c r="C113" s="84" t="s">
        <v>160</v>
      </c>
      <c r="D113" s="84"/>
      <c r="E113" s="40">
        <v>299706</v>
      </c>
      <c r="F113" s="40">
        <v>198819</v>
      </c>
      <c r="G113" s="40">
        <v>100887</v>
      </c>
    </row>
    <row r="114" spans="1:7" ht="78" customHeight="1" x14ac:dyDescent="0.95">
      <c r="A114" s="49" t="s">
        <v>40</v>
      </c>
      <c r="B114" s="47"/>
      <c r="C114" s="84" t="s">
        <v>147</v>
      </c>
      <c r="D114" s="84"/>
      <c r="E114" s="40">
        <v>14985</v>
      </c>
      <c r="F114" s="40">
        <v>9941</v>
      </c>
      <c r="G114" s="40">
        <v>5044</v>
      </c>
    </row>
    <row r="115" spans="1:7" ht="78" customHeight="1" x14ac:dyDescent="0.95">
      <c r="A115" s="49" t="s">
        <v>75</v>
      </c>
      <c r="B115" s="47"/>
      <c r="C115" s="84" t="s">
        <v>76</v>
      </c>
      <c r="D115" s="84"/>
      <c r="E115" s="40">
        <v>29970</v>
      </c>
      <c r="F115" s="40">
        <v>19882</v>
      </c>
      <c r="G115" s="40">
        <v>10088</v>
      </c>
    </row>
    <row r="116" spans="1:7" ht="78" customHeight="1" x14ac:dyDescent="0.95">
      <c r="A116" s="49" t="s">
        <v>8</v>
      </c>
      <c r="B116" s="47"/>
      <c r="C116" s="84" t="s">
        <v>137</v>
      </c>
      <c r="D116" s="84"/>
      <c r="E116" s="40">
        <v>29971</v>
      </c>
      <c r="F116" s="40">
        <v>19882</v>
      </c>
      <c r="G116" s="40">
        <v>10089</v>
      </c>
    </row>
    <row r="117" spans="1:7" ht="78" customHeight="1" x14ac:dyDescent="0.95">
      <c r="A117" s="49" t="s">
        <v>96</v>
      </c>
      <c r="B117" s="47"/>
      <c r="C117" s="84" t="s">
        <v>97</v>
      </c>
      <c r="D117" s="84"/>
      <c r="E117" s="40">
        <v>119883</v>
      </c>
      <c r="F117" s="40">
        <v>79528</v>
      </c>
      <c r="G117" s="40">
        <v>40355</v>
      </c>
    </row>
    <row r="118" spans="1:7" ht="78" customHeight="1" x14ac:dyDescent="0.95">
      <c r="A118" s="49" t="s">
        <v>77</v>
      </c>
      <c r="B118" s="47"/>
      <c r="C118" s="84" t="s">
        <v>78</v>
      </c>
      <c r="D118" s="84"/>
      <c r="E118" s="40">
        <v>134867</v>
      </c>
      <c r="F118" s="40">
        <v>89468</v>
      </c>
      <c r="G118" s="40">
        <v>45399</v>
      </c>
    </row>
    <row r="119" spans="1:7" ht="78" customHeight="1" x14ac:dyDescent="0.95">
      <c r="A119" s="49" t="s">
        <v>7</v>
      </c>
      <c r="B119" s="47"/>
      <c r="C119" s="84" t="s">
        <v>136</v>
      </c>
      <c r="D119" s="84"/>
      <c r="E119" s="40">
        <v>254750</v>
      </c>
      <c r="F119" s="40">
        <v>168996</v>
      </c>
      <c r="G119" s="40">
        <v>85754</v>
      </c>
    </row>
    <row r="120" spans="1:7" ht="78" customHeight="1" x14ac:dyDescent="0.95">
      <c r="A120" s="49" t="s">
        <v>49</v>
      </c>
      <c r="B120" s="47"/>
      <c r="C120" s="84" t="s">
        <v>166</v>
      </c>
      <c r="D120" s="84"/>
      <c r="E120" s="40">
        <v>404603</v>
      </c>
      <c r="F120" s="40">
        <v>268405</v>
      </c>
      <c r="G120" s="40">
        <v>136198</v>
      </c>
    </row>
    <row r="121" spans="1:7" ht="78" customHeight="1" x14ac:dyDescent="0.95">
      <c r="A121" s="49" t="s">
        <v>28</v>
      </c>
      <c r="B121" s="47"/>
      <c r="C121" s="84" t="s">
        <v>168</v>
      </c>
      <c r="D121" s="84"/>
      <c r="E121" s="40">
        <v>89912</v>
      </c>
      <c r="F121" s="40">
        <v>59646</v>
      </c>
      <c r="G121" s="40">
        <v>30266</v>
      </c>
    </row>
    <row r="122" spans="1:7" ht="78" customHeight="1" x14ac:dyDescent="0.95">
      <c r="A122" s="49" t="s">
        <v>18</v>
      </c>
      <c r="B122" s="47"/>
      <c r="C122" s="84" t="s">
        <v>148</v>
      </c>
      <c r="D122" s="84"/>
      <c r="E122" s="40">
        <v>359647</v>
      </c>
      <c r="F122" s="40">
        <v>238583</v>
      </c>
      <c r="G122" s="40">
        <v>121064</v>
      </c>
    </row>
    <row r="123" spans="1:7" ht="78" customHeight="1" x14ac:dyDescent="0.95">
      <c r="A123" s="49" t="s">
        <v>79</v>
      </c>
      <c r="B123" s="47"/>
      <c r="C123" s="84" t="s">
        <v>80</v>
      </c>
      <c r="D123" s="84"/>
      <c r="E123" s="40">
        <v>119883</v>
      </c>
      <c r="F123" s="40">
        <v>79528</v>
      </c>
      <c r="G123" s="40">
        <v>40355</v>
      </c>
    </row>
    <row r="124" spans="1:7" ht="78" customHeight="1" x14ac:dyDescent="0.95">
      <c r="A124" s="49" t="s">
        <v>23</v>
      </c>
      <c r="B124" s="47"/>
      <c r="C124" s="84" t="s">
        <v>157</v>
      </c>
      <c r="D124" s="84"/>
      <c r="E124" s="40">
        <v>59941</v>
      </c>
      <c r="F124" s="40">
        <v>39764</v>
      </c>
      <c r="G124" s="40">
        <v>20177</v>
      </c>
    </row>
    <row r="125" spans="1:7" ht="78" customHeight="1" x14ac:dyDescent="0.95">
      <c r="A125" s="49" t="s">
        <v>29</v>
      </c>
      <c r="B125" s="47"/>
      <c r="C125" s="84" t="s">
        <v>161</v>
      </c>
      <c r="D125" s="84"/>
      <c r="E125" s="40">
        <v>299706</v>
      </c>
      <c r="F125" s="40">
        <v>198819</v>
      </c>
      <c r="G125" s="40">
        <v>100887</v>
      </c>
    </row>
    <row r="126" spans="1:7" ht="78" customHeight="1" x14ac:dyDescent="0.95">
      <c r="A126" s="49" t="s">
        <v>30</v>
      </c>
      <c r="B126" s="47"/>
      <c r="C126" s="84" t="s">
        <v>181</v>
      </c>
      <c r="D126" s="84"/>
      <c r="E126" s="40">
        <v>179824</v>
      </c>
      <c r="F126" s="40">
        <v>119291</v>
      </c>
      <c r="G126" s="40">
        <v>60533</v>
      </c>
    </row>
    <row r="127" spans="1:7" ht="78" customHeight="1" x14ac:dyDescent="0.95">
      <c r="A127" s="49" t="s">
        <v>106</v>
      </c>
      <c r="B127" s="47"/>
      <c r="C127" s="84" t="s">
        <v>235</v>
      </c>
      <c r="D127" s="84"/>
      <c r="E127" s="40">
        <v>44956</v>
      </c>
      <c r="F127" s="40">
        <v>29823</v>
      </c>
      <c r="G127" s="40">
        <v>15133</v>
      </c>
    </row>
    <row r="128" spans="1:7" ht="105" customHeight="1" x14ac:dyDescent="0.95">
      <c r="A128" s="49" t="s">
        <v>32</v>
      </c>
      <c r="B128" s="47"/>
      <c r="C128" s="84" t="s">
        <v>234</v>
      </c>
      <c r="D128" s="84"/>
      <c r="E128" s="40">
        <v>134868</v>
      </c>
      <c r="F128" s="40">
        <v>89469</v>
      </c>
      <c r="G128" s="40">
        <v>45399</v>
      </c>
    </row>
    <row r="129" spans="1:7" ht="78" customHeight="1" x14ac:dyDescent="0.95">
      <c r="A129" s="49" t="s">
        <v>43</v>
      </c>
      <c r="B129" s="47"/>
      <c r="C129" s="84" t="s">
        <v>145</v>
      </c>
      <c r="D129" s="84"/>
      <c r="E129" s="40">
        <v>119883</v>
      </c>
      <c r="F129" s="40">
        <v>79528</v>
      </c>
      <c r="G129" s="40">
        <v>40355</v>
      </c>
    </row>
    <row r="130" spans="1:7" ht="78" customHeight="1" x14ac:dyDescent="0.95">
      <c r="A130" s="49" t="s">
        <v>25</v>
      </c>
      <c r="B130" s="47"/>
      <c r="C130" s="84" t="s">
        <v>159</v>
      </c>
      <c r="D130" s="84"/>
      <c r="E130" s="40">
        <v>89912</v>
      </c>
      <c r="F130" s="40">
        <v>59646</v>
      </c>
      <c r="G130" s="40">
        <v>30266</v>
      </c>
    </row>
    <row r="131" spans="1:7" ht="78" customHeight="1" x14ac:dyDescent="0.95">
      <c r="A131" s="49" t="s">
        <v>11</v>
      </c>
      <c r="B131" s="47"/>
      <c r="C131" s="84" t="s">
        <v>182</v>
      </c>
      <c r="D131" s="84"/>
      <c r="E131" s="40">
        <v>164838</v>
      </c>
      <c r="F131" s="40">
        <v>109350</v>
      </c>
      <c r="G131" s="40">
        <v>55488</v>
      </c>
    </row>
    <row r="132" spans="1:7" ht="78" customHeight="1" x14ac:dyDescent="0.95">
      <c r="A132" s="49" t="s">
        <v>12</v>
      </c>
      <c r="B132" s="47"/>
      <c r="C132" s="84" t="s">
        <v>141</v>
      </c>
      <c r="D132" s="84"/>
      <c r="E132" s="40">
        <v>269736</v>
      </c>
      <c r="F132" s="40">
        <v>178937</v>
      </c>
      <c r="G132" s="40">
        <v>90799</v>
      </c>
    </row>
    <row r="133" spans="1:7" ht="78" customHeight="1" x14ac:dyDescent="0.95">
      <c r="A133" s="49" t="s">
        <v>81</v>
      </c>
      <c r="B133" s="47"/>
      <c r="C133" s="84" t="s">
        <v>82</v>
      </c>
      <c r="D133" s="84"/>
      <c r="E133" s="40">
        <v>149854</v>
      </c>
      <c r="F133" s="40">
        <v>99410</v>
      </c>
      <c r="G133" s="40">
        <v>50444</v>
      </c>
    </row>
    <row r="134" spans="1:7" ht="78" customHeight="1" x14ac:dyDescent="0.95">
      <c r="A134" s="49" t="s">
        <v>85</v>
      </c>
      <c r="B134" s="47"/>
      <c r="C134" s="84" t="s">
        <v>86</v>
      </c>
      <c r="D134" s="84"/>
      <c r="E134" s="40">
        <v>134867</v>
      </c>
      <c r="F134" s="40">
        <v>89468</v>
      </c>
      <c r="G134" s="40">
        <v>45399</v>
      </c>
    </row>
    <row r="135" spans="1:7" ht="78" customHeight="1" x14ac:dyDescent="0.95">
      <c r="A135" s="49" t="s">
        <v>55</v>
      </c>
      <c r="B135" s="47"/>
      <c r="C135" s="84" t="s">
        <v>178</v>
      </c>
      <c r="D135" s="84"/>
      <c r="E135" s="40">
        <v>164838</v>
      </c>
      <c r="F135" s="40">
        <v>109350</v>
      </c>
      <c r="G135" s="40">
        <v>55488</v>
      </c>
    </row>
    <row r="136" spans="1:7" ht="78" customHeight="1" x14ac:dyDescent="0.95">
      <c r="A136" s="49" t="s">
        <v>54</v>
      </c>
      <c r="B136" s="47"/>
      <c r="C136" s="84" t="s">
        <v>177</v>
      </c>
      <c r="D136" s="84"/>
      <c r="E136" s="40">
        <v>209794</v>
      </c>
      <c r="F136" s="40">
        <v>139173</v>
      </c>
      <c r="G136" s="40">
        <v>70621</v>
      </c>
    </row>
    <row r="137" spans="1:7" ht="78" customHeight="1" x14ac:dyDescent="0.95">
      <c r="A137" s="49" t="s">
        <v>34</v>
      </c>
      <c r="B137" s="47"/>
      <c r="C137" s="84" t="s">
        <v>164</v>
      </c>
      <c r="D137" s="84"/>
      <c r="E137" s="40">
        <v>464546</v>
      </c>
      <c r="F137" s="40">
        <v>308170</v>
      </c>
      <c r="G137" s="40">
        <v>156376</v>
      </c>
    </row>
    <row r="138" spans="1:7" ht="78" customHeight="1" x14ac:dyDescent="0.95">
      <c r="A138" s="49" t="s">
        <v>33</v>
      </c>
      <c r="B138" s="47"/>
      <c r="C138" s="84" t="s">
        <v>180</v>
      </c>
      <c r="D138" s="84"/>
      <c r="E138" s="40">
        <v>209794</v>
      </c>
      <c r="F138" s="40">
        <v>139173</v>
      </c>
      <c r="G138" s="40">
        <v>70621</v>
      </c>
    </row>
    <row r="139" spans="1:7" ht="78" customHeight="1" x14ac:dyDescent="0.95">
      <c r="A139" s="49" t="s">
        <v>117</v>
      </c>
      <c r="B139" s="47"/>
      <c r="C139" s="84" t="s">
        <v>118</v>
      </c>
      <c r="D139" s="84"/>
      <c r="E139" s="40">
        <v>209794</v>
      </c>
      <c r="F139" s="40">
        <v>139173</v>
      </c>
      <c r="G139" s="40">
        <v>70621</v>
      </c>
    </row>
    <row r="140" spans="1:7" ht="78" customHeight="1" x14ac:dyDescent="0.95">
      <c r="A140" s="49" t="s">
        <v>119</v>
      </c>
      <c r="B140" s="47"/>
      <c r="C140" s="84" t="s">
        <v>120</v>
      </c>
      <c r="D140" s="84"/>
      <c r="E140" s="40">
        <v>614398</v>
      </c>
      <c r="F140" s="40">
        <v>407579</v>
      </c>
      <c r="G140" s="40">
        <v>206819</v>
      </c>
    </row>
    <row r="141" spans="1:7" ht="78" customHeight="1" x14ac:dyDescent="0.95">
      <c r="A141" s="49" t="s">
        <v>121</v>
      </c>
      <c r="B141" s="47"/>
      <c r="C141" s="84" t="s">
        <v>122</v>
      </c>
      <c r="D141" s="84"/>
      <c r="E141" s="40">
        <v>104898</v>
      </c>
      <c r="F141" s="40">
        <v>69587</v>
      </c>
      <c r="G141" s="40">
        <v>35311</v>
      </c>
    </row>
    <row r="142" spans="1:7" ht="78" customHeight="1" x14ac:dyDescent="0.95">
      <c r="A142" s="49" t="s">
        <v>35</v>
      </c>
      <c r="B142" s="47"/>
      <c r="C142" s="84" t="s">
        <v>165</v>
      </c>
      <c r="D142" s="84"/>
      <c r="E142" s="40">
        <v>344663</v>
      </c>
      <c r="F142" s="40">
        <v>228642</v>
      </c>
      <c r="G142" s="40">
        <v>116021</v>
      </c>
    </row>
    <row r="143" spans="1:7" ht="78" customHeight="1" x14ac:dyDescent="0.95">
      <c r="A143" s="49" t="s">
        <v>19</v>
      </c>
      <c r="B143" s="47"/>
      <c r="C143" s="84" t="s">
        <v>151</v>
      </c>
      <c r="D143" s="84"/>
      <c r="E143" s="40">
        <v>44956</v>
      </c>
      <c r="F143" s="40">
        <v>29823</v>
      </c>
      <c r="G143" s="40">
        <v>15133</v>
      </c>
    </row>
    <row r="144" spans="1:7" ht="78" customHeight="1" x14ac:dyDescent="0.95">
      <c r="A144" s="49" t="s">
        <v>6</v>
      </c>
      <c r="B144" s="47"/>
      <c r="C144" s="84" t="s">
        <v>134</v>
      </c>
      <c r="D144" s="84"/>
      <c r="E144" s="40">
        <v>29971</v>
      </c>
      <c r="F144" s="40">
        <v>19882</v>
      </c>
      <c r="G144" s="40">
        <v>10089</v>
      </c>
    </row>
    <row r="145" spans="1:7" ht="78" customHeight="1" x14ac:dyDescent="0.95">
      <c r="A145" s="49" t="s">
        <v>15</v>
      </c>
      <c r="B145" s="47"/>
      <c r="C145" s="84" t="s">
        <v>144</v>
      </c>
      <c r="D145" s="84"/>
      <c r="E145" s="40">
        <v>74927</v>
      </c>
      <c r="F145" s="40">
        <v>49705</v>
      </c>
      <c r="G145" s="40">
        <v>25222</v>
      </c>
    </row>
    <row r="146" spans="1:7" ht="78" customHeight="1" x14ac:dyDescent="0.95">
      <c r="A146" s="49" t="s">
        <v>13</v>
      </c>
      <c r="B146" s="47"/>
      <c r="C146" s="84" t="s">
        <v>142</v>
      </c>
      <c r="D146" s="84"/>
      <c r="E146" s="40">
        <v>584428</v>
      </c>
      <c r="F146" s="40">
        <v>387697</v>
      </c>
      <c r="G146" s="40">
        <v>196731</v>
      </c>
    </row>
    <row r="147" spans="1:7" ht="78" customHeight="1" x14ac:dyDescent="0.95">
      <c r="A147" s="49" t="s">
        <v>44</v>
      </c>
      <c r="B147" s="47"/>
      <c r="C147" s="84" t="s">
        <v>152</v>
      </c>
      <c r="D147" s="84"/>
      <c r="E147" s="40">
        <v>29971</v>
      </c>
      <c r="F147" s="40">
        <v>19882</v>
      </c>
      <c r="G147" s="40">
        <v>10089</v>
      </c>
    </row>
    <row r="148" spans="1:7" ht="78" customHeight="1" x14ac:dyDescent="0.95">
      <c r="A148" s="49" t="s">
        <v>14</v>
      </c>
      <c r="B148" s="47"/>
      <c r="C148" s="84" t="s">
        <v>143</v>
      </c>
      <c r="D148" s="84"/>
      <c r="E148" s="40">
        <v>29971</v>
      </c>
      <c r="F148" s="40">
        <v>19882</v>
      </c>
      <c r="G148" s="40">
        <v>10089</v>
      </c>
    </row>
    <row r="149" spans="1:7" ht="78" customHeight="1" x14ac:dyDescent="0.95">
      <c r="A149" s="49" t="s">
        <v>41</v>
      </c>
      <c r="B149" s="47"/>
      <c r="C149" s="84" t="s">
        <v>153</v>
      </c>
      <c r="D149" s="84"/>
      <c r="E149" s="40">
        <v>254750</v>
      </c>
      <c r="F149" s="40">
        <v>168996</v>
      </c>
      <c r="G149" s="40">
        <v>85754</v>
      </c>
    </row>
    <row r="150" spans="1:7" ht="78" customHeight="1" x14ac:dyDescent="0.95">
      <c r="A150" s="49" t="s">
        <v>37</v>
      </c>
      <c r="B150" s="47"/>
      <c r="C150" s="84" t="s">
        <v>163</v>
      </c>
      <c r="D150" s="84"/>
      <c r="E150" s="40">
        <v>44956</v>
      </c>
      <c r="F150" s="40">
        <v>29823</v>
      </c>
      <c r="G150" s="40">
        <v>15133</v>
      </c>
    </row>
    <row r="151" spans="1:7" ht="78" customHeight="1" x14ac:dyDescent="0.95">
      <c r="A151" s="49" t="s">
        <v>20</v>
      </c>
      <c r="B151" s="47"/>
      <c r="C151" s="84" t="s">
        <v>154</v>
      </c>
      <c r="D151" s="84"/>
      <c r="E151" s="40">
        <v>374633</v>
      </c>
      <c r="F151" s="40">
        <v>248524</v>
      </c>
      <c r="G151" s="40">
        <v>126109</v>
      </c>
    </row>
    <row r="152" spans="1:7" ht="78" customHeight="1" x14ac:dyDescent="0.95">
      <c r="A152" s="49" t="s">
        <v>38</v>
      </c>
      <c r="B152" s="47"/>
      <c r="C152" s="84" t="s">
        <v>162</v>
      </c>
      <c r="D152" s="84"/>
      <c r="E152" s="40">
        <v>539471</v>
      </c>
      <c r="F152" s="40">
        <v>357874</v>
      </c>
      <c r="G152" s="40">
        <v>181597</v>
      </c>
    </row>
    <row r="153" spans="1:7" ht="78" customHeight="1" x14ac:dyDescent="0.95">
      <c r="A153" s="49" t="s">
        <v>87</v>
      </c>
      <c r="B153" s="47"/>
      <c r="C153" s="84" t="s">
        <v>88</v>
      </c>
      <c r="D153" s="84"/>
      <c r="E153" s="40">
        <v>14985</v>
      </c>
      <c r="F153" s="40">
        <v>9941</v>
      </c>
      <c r="G153" s="40">
        <v>5044</v>
      </c>
    </row>
    <row r="154" spans="1:7" ht="78" customHeight="1" x14ac:dyDescent="0.95">
      <c r="A154" s="49" t="s">
        <v>58</v>
      </c>
      <c r="B154" s="47"/>
      <c r="C154" s="84" t="s">
        <v>179</v>
      </c>
      <c r="D154" s="84"/>
      <c r="E154" s="40">
        <v>14985</v>
      </c>
      <c r="F154" s="40">
        <v>9941</v>
      </c>
      <c r="G154" s="40">
        <v>5044</v>
      </c>
    </row>
    <row r="155" spans="1:7" ht="78" customHeight="1" x14ac:dyDescent="0.95">
      <c r="A155" s="49" t="s">
        <v>45</v>
      </c>
      <c r="B155" s="47"/>
      <c r="C155" s="84" t="s">
        <v>171</v>
      </c>
      <c r="D155" s="84"/>
      <c r="E155" s="40">
        <v>14985</v>
      </c>
      <c r="F155" s="40">
        <v>9941</v>
      </c>
      <c r="G155" s="40">
        <v>5044</v>
      </c>
    </row>
    <row r="156" spans="1:7" s="22" customFormat="1" ht="78" customHeight="1" x14ac:dyDescent="0.9">
      <c r="A156" s="90" t="s">
        <v>183</v>
      </c>
      <c r="B156" s="90"/>
      <c r="C156" s="90"/>
      <c r="D156" s="90"/>
      <c r="E156" s="26">
        <f>SUM(E106:E155)</f>
        <v>9081102</v>
      </c>
      <c r="F156" s="26">
        <f>SUM(F106:F155)</f>
        <v>6024217</v>
      </c>
      <c r="G156" s="26">
        <f>SUM(G106:G155)</f>
        <v>3056885</v>
      </c>
    </row>
    <row r="157" spans="1:7" ht="228" hidden="1" customHeight="1" x14ac:dyDescent="0.2">
      <c r="A157" s="24" t="s">
        <v>226</v>
      </c>
      <c r="B157" s="25">
        <v>9400</v>
      </c>
      <c r="C157" s="91" t="s">
        <v>227</v>
      </c>
      <c r="D157" s="91"/>
      <c r="E157" s="26">
        <f>E158</f>
        <v>84302300</v>
      </c>
      <c r="F157" s="86"/>
      <c r="G157" s="86"/>
    </row>
    <row r="158" spans="1:7" ht="246.75" customHeight="1" x14ac:dyDescent="0.2">
      <c r="A158" s="100" t="s">
        <v>205</v>
      </c>
      <c r="B158" s="92">
        <v>9430</v>
      </c>
      <c r="C158" s="91" t="s">
        <v>246</v>
      </c>
      <c r="D158" s="91"/>
      <c r="E158" s="99">
        <f>E173+E195</f>
        <v>84302300</v>
      </c>
      <c r="F158" s="85" t="s">
        <v>70</v>
      </c>
      <c r="G158" s="85"/>
    </row>
    <row r="159" spans="1:7" ht="78" customHeight="1" x14ac:dyDescent="0.2">
      <c r="A159" s="100"/>
      <c r="B159" s="92"/>
      <c r="C159" s="91"/>
      <c r="D159" s="91"/>
      <c r="E159" s="99"/>
      <c r="F159" s="99">
        <f>F173+F195</f>
        <v>84302300</v>
      </c>
      <c r="G159" s="99"/>
    </row>
    <row r="160" spans="1:7" ht="78" customHeight="1" x14ac:dyDescent="0.95">
      <c r="A160" s="49" t="s">
        <v>94</v>
      </c>
      <c r="B160" s="47"/>
      <c r="C160" s="84" t="s">
        <v>95</v>
      </c>
      <c r="D160" s="84"/>
      <c r="E160" s="40">
        <f>F160</f>
        <v>739176</v>
      </c>
      <c r="F160" s="86">
        <v>739176</v>
      </c>
      <c r="G160" s="86"/>
    </row>
    <row r="161" spans="1:7" ht="78" customHeight="1" x14ac:dyDescent="0.95">
      <c r="A161" s="49" t="s">
        <v>98</v>
      </c>
      <c r="B161" s="47"/>
      <c r="C161" s="84" t="s">
        <v>99</v>
      </c>
      <c r="D161" s="84"/>
      <c r="E161" s="40">
        <f t="shared" ref="E161:E185" si="3">F161</f>
        <v>26742425</v>
      </c>
      <c r="F161" s="86">
        <v>26742425</v>
      </c>
      <c r="G161" s="86"/>
    </row>
    <row r="162" spans="1:7" ht="78" customHeight="1" x14ac:dyDescent="0.95">
      <c r="A162" s="49" t="s">
        <v>89</v>
      </c>
      <c r="B162" s="47"/>
      <c r="C162" s="84" t="s">
        <v>245</v>
      </c>
      <c r="D162" s="84"/>
      <c r="E162" s="40">
        <f t="shared" si="3"/>
        <v>7464441</v>
      </c>
      <c r="F162" s="86">
        <v>7464441</v>
      </c>
      <c r="G162" s="86"/>
    </row>
    <row r="163" spans="1:7" ht="78" customHeight="1" x14ac:dyDescent="0.95">
      <c r="A163" s="49" t="s">
        <v>100</v>
      </c>
      <c r="B163" s="47"/>
      <c r="C163" s="84" t="s">
        <v>101</v>
      </c>
      <c r="D163" s="84"/>
      <c r="E163" s="40">
        <f t="shared" si="3"/>
        <v>1247636</v>
      </c>
      <c r="F163" s="86">
        <v>1247636</v>
      </c>
      <c r="G163" s="86"/>
    </row>
    <row r="164" spans="1:7" ht="78" customHeight="1" x14ac:dyDescent="0.95">
      <c r="A164" s="49" t="s">
        <v>102</v>
      </c>
      <c r="B164" s="47"/>
      <c r="C164" s="84" t="s">
        <v>103</v>
      </c>
      <c r="D164" s="84"/>
      <c r="E164" s="40">
        <f t="shared" si="3"/>
        <v>15804791</v>
      </c>
      <c r="F164" s="86">
        <v>15804791</v>
      </c>
      <c r="G164" s="86"/>
    </row>
    <row r="165" spans="1:7" ht="78" customHeight="1" x14ac:dyDescent="0.95">
      <c r="A165" s="49" t="s">
        <v>62</v>
      </c>
      <c r="B165" s="47"/>
      <c r="C165" s="84" t="s">
        <v>128</v>
      </c>
      <c r="D165" s="84"/>
      <c r="E165" s="40">
        <f t="shared" si="3"/>
        <v>1268995</v>
      </c>
      <c r="F165" s="86">
        <v>1268995</v>
      </c>
      <c r="G165" s="86"/>
    </row>
    <row r="166" spans="1:7" ht="78" customHeight="1" x14ac:dyDescent="0.95">
      <c r="A166" s="49" t="s">
        <v>107</v>
      </c>
      <c r="B166" s="47"/>
      <c r="C166" s="84" t="s">
        <v>108</v>
      </c>
      <c r="D166" s="84"/>
      <c r="E166" s="40">
        <f t="shared" si="3"/>
        <v>3095531</v>
      </c>
      <c r="F166" s="86">
        <v>3095531</v>
      </c>
      <c r="G166" s="86"/>
    </row>
    <row r="167" spans="1:7" ht="78" customHeight="1" x14ac:dyDescent="0.95">
      <c r="A167" s="49" t="s">
        <v>109</v>
      </c>
      <c r="B167" s="47"/>
      <c r="C167" s="84" t="s">
        <v>110</v>
      </c>
      <c r="D167" s="84"/>
      <c r="E167" s="40">
        <f t="shared" si="3"/>
        <v>1811632</v>
      </c>
      <c r="F167" s="86">
        <v>1811632</v>
      </c>
      <c r="G167" s="86"/>
    </row>
    <row r="168" spans="1:7" ht="78" customHeight="1" x14ac:dyDescent="0.95">
      <c r="A168" s="49" t="s">
        <v>113</v>
      </c>
      <c r="B168" s="47"/>
      <c r="C168" s="84" t="s">
        <v>114</v>
      </c>
      <c r="D168" s="84"/>
      <c r="E168" s="40">
        <f t="shared" si="3"/>
        <v>3362628</v>
      </c>
      <c r="F168" s="86">
        <v>3362628</v>
      </c>
      <c r="G168" s="86"/>
    </row>
    <row r="169" spans="1:7" ht="78" customHeight="1" x14ac:dyDescent="0.95">
      <c r="A169" s="49" t="s">
        <v>115</v>
      </c>
      <c r="B169" s="47"/>
      <c r="C169" s="84" t="s">
        <v>116</v>
      </c>
      <c r="D169" s="84"/>
      <c r="E169" s="40">
        <f t="shared" si="3"/>
        <v>764819</v>
      </c>
      <c r="F169" s="86">
        <v>764819</v>
      </c>
      <c r="G169" s="86"/>
    </row>
    <row r="170" spans="1:7" ht="78" customHeight="1" x14ac:dyDescent="0.95">
      <c r="A170" s="49" t="s">
        <v>63</v>
      </c>
      <c r="B170" s="47"/>
      <c r="C170" s="84" t="s">
        <v>129</v>
      </c>
      <c r="D170" s="84"/>
      <c r="E170" s="40">
        <f t="shared" si="3"/>
        <v>1196358</v>
      </c>
      <c r="F170" s="86">
        <v>1196358</v>
      </c>
      <c r="G170" s="86"/>
    </row>
    <row r="171" spans="1:7" ht="78" customHeight="1" x14ac:dyDescent="0.95">
      <c r="A171" s="49" t="s">
        <v>123</v>
      </c>
      <c r="B171" s="47"/>
      <c r="C171" s="84" t="s">
        <v>124</v>
      </c>
      <c r="D171" s="84"/>
      <c r="E171" s="40">
        <f t="shared" si="3"/>
        <v>1563816</v>
      </c>
      <c r="F171" s="86">
        <v>1563816</v>
      </c>
      <c r="G171" s="86"/>
    </row>
    <row r="172" spans="1:7" ht="78" customHeight="1" x14ac:dyDescent="0.95">
      <c r="A172" s="49" t="s">
        <v>126</v>
      </c>
      <c r="B172" s="47"/>
      <c r="C172" s="84" t="s">
        <v>127</v>
      </c>
      <c r="D172" s="84"/>
      <c r="E172" s="40">
        <f t="shared" si="3"/>
        <v>743454</v>
      </c>
      <c r="F172" s="86">
        <v>743454</v>
      </c>
      <c r="G172" s="86"/>
    </row>
    <row r="173" spans="1:7" s="22" customFormat="1" ht="78" customHeight="1" x14ac:dyDescent="0.9">
      <c r="A173" s="90" t="s">
        <v>232</v>
      </c>
      <c r="B173" s="90"/>
      <c r="C173" s="90"/>
      <c r="D173" s="90"/>
      <c r="E173" s="26">
        <f t="shared" si="3"/>
        <v>65805702</v>
      </c>
      <c r="F173" s="99">
        <v>65805702</v>
      </c>
      <c r="G173" s="99"/>
    </row>
    <row r="174" spans="1:7" ht="78" customHeight="1" x14ac:dyDescent="0.95">
      <c r="A174" s="49" t="s">
        <v>3</v>
      </c>
      <c r="B174" s="47"/>
      <c r="C174" s="84" t="s">
        <v>130</v>
      </c>
      <c r="D174" s="84"/>
      <c r="E174" s="40">
        <f t="shared" si="3"/>
        <v>1119461</v>
      </c>
      <c r="F174" s="86">
        <v>1119461</v>
      </c>
      <c r="G174" s="86"/>
    </row>
    <row r="175" spans="1:7" ht="78" customHeight="1" x14ac:dyDescent="0.95">
      <c r="A175" s="49" t="s">
        <v>17</v>
      </c>
      <c r="B175" s="47"/>
      <c r="C175" s="84" t="s">
        <v>146</v>
      </c>
      <c r="D175" s="84"/>
      <c r="E175" s="40">
        <f t="shared" si="3"/>
        <v>944272</v>
      </c>
      <c r="F175" s="86">
        <v>944272</v>
      </c>
      <c r="G175" s="86"/>
    </row>
    <row r="176" spans="1:7" ht="78" customHeight="1" x14ac:dyDescent="0.95">
      <c r="A176" s="49" t="s">
        <v>5</v>
      </c>
      <c r="B176" s="47"/>
      <c r="C176" s="84" t="s">
        <v>133</v>
      </c>
      <c r="D176" s="84"/>
      <c r="E176" s="40">
        <f t="shared" si="3"/>
        <v>871635</v>
      </c>
      <c r="F176" s="86">
        <v>871635</v>
      </c>
      <c r="G176" s="86"/>
    </row>
    <row r="177" spans="1:7" ht="78" customHeight="1" x14ac:dyDescent="0.95">
      <c r="A177" s="49" t="s">
        <v>59</v>
      </c>
      <c r="B177" s="47"/>
      <c r="C177" s="84" t="s">
        <v>160</v>
      </c>
      <c r="D177" s="84"/>
      <c r="E177" s="40">
        <f t="shared" si="3"/>
        <v>1072451</v>
      </c>
      <c r="F177" s="86">
        <v>1072451</v>
      </c>
      <c r="G177" s="86"/>
    </row>
    <row r="178" spans="1:7" ht="78" customHeight="1" x14ac:dyDescent="0.95">
      <c r="A178" s="49" t="s">
        <v>96</v>
      </c>
      <c r="B178" s="47"/>
      <c r="C178" s="84" t="s">
        <v>97</v>
      </c>
      <c r="D178" s="84"/>
      <c r="E178" s="40">
        <f t="shared" si="3"/>
        <v>1337360</v>
      </c>
      <c r="F178" s="86">
        <v>1337360</v>
      </c>
      <c r="G178" s="86"/>
    </row>
    <row r="179" spans="1:7" ht="78" customHeight="1" x14ac:dyDescent="0.95">
      <c r="A179" s="49" t="s">
        <v>18</v>
      </c>
      <c r="B179" s="47"/>
      <c r="C179" s="84" t="s">
        <v>148</v>
      </c>
      <c r="D179" s="84"/>
      <c r="E179" s="40">
        <f t="shared" si="3"/>
        <v>833174</v>
      </c>
      <c r="F179" s="86">
        <v>833174</v>
      </c>
      <c r="G179" s="86"/>
    </row>
    <row r="180" spans="1:7" ht="78" customHeight="1" x14ac:dyDescent="0.95">
      <c r="A180" s="49" t="s">
        <v>79</v>
      </c>
      <c r="B180" s="47"/>
      <c r="C180" s="84" t="s">
        <v>80</v>
      </c>
      <c r="D180" s="84"/>
      <c r="E180" s="40">
        <f t="shared" si="3"/>
        <v>927181</v>
      </c>
      <c r="F180" s="86">
        <v>927181</v>
      </c>
      <c r="G180" s="86"/>
    </row>
    <row r="181" spans="1:7" ht="78" customHeight="1" x14ac:dyDescent="0.95">
      <c r="A181" s="49" t="s">
        <v>29</v>
      </c>
      <c r="B181" s="47"/>
      <c r="C181" s="84" t="s">
        <v>161</v>
      </c>
      <c r="D181" s="84"/>
      <c r="E181" s="40">
        <f t="shared" si="3"/>
        <v>529814</v>
      </c>
      <c r="F181" s="86">
        <v>529814</v>
      </c>
      <c r="G181" s="86"/>
    </row>
    <row r="182" spans="1:7" ht="78" customHeight="1" x14ac:dyDescent="0.95">
      <c r="A182" s="49" t="s">
        <v>111</v>
      </c>
      <c r="B182" s="47"/>
      <c r="C182" s="84" t="s">
        <v>112</v>
      </c>
      <c r="D182" s="84"/>
      <c r="E182" s="40">
        <f t="shared" si="3"/>
        <v>914352</v>
      </c>
      <c r="F182" s="86">
        <v>914352</v>
      </c>
      <c r="G182" s="86"/>
    </row>
    <row r="183" spans="1:7" ht="78" customHeight="1" x14ac:dyDescent="0.95">
      <c r="A183" s="49" t="s">
        <v>34</v>
      </c>
      <c r="B183" s="47"/>
      <c r="C183" s="84" t="s">
        <v>164</v>
      </c>
      <c r="D183" s="84"/>
      <c r="E183" s="40">
        <f t="shared" si="3"/>
        <v>726361</v>
      </c>
      <c r="F183" s="86">
        <v>726361</v>
      </c>
      <c r="G183" s="86"/>
    </row>
    <row r="184" spans="1:7" ht="78" customHeight="1" x14ac:dyDescent="0.95">
      <c r="A184" s="49" t="s">
        <v>117</v>
      </c>
      <c r="B184" s="47"/>
      <c r="C184" s="84" t="s">
        <v>118</v>
      </c>
      <c r="D184" s="84"/>
      <c r="E184" s="40">
        <f t="shared" si="3"/>
        <v>841726</v>
      </c>
      <c r="F184" s="86">
        <v>841726</v>
      </c>
      <c r="G184" s="86"/>
    </row>
    <row r="185" spans="1:7" ht="78" customHeight="1" x14ac:dyDescent="0.95">
      <c r="A185" s="49" t="s">
        <v>46</v>
      </c>
      <c r="B185" s="47"/>
      <c r="C185" s="84" t="s">
        <v>150</v>
      </c>
      <c r="D185" s="84"/>
      <c r="E185" s="40">
        <f t="shared" si="3"/>
        <v>734906</v>
      </c>
      <c r="F185" s="86">
        <v>734906</v>
      </c>
      <c r="G185" s="86"/>
    </row>
    <row r="186" spans="1:7" ht="78" customHeight="1" x14ac:dyDescent="0.95">
      <c r="A186" s="49" t="s">
        <v>119</v>
      </c>
      <c r="B186" s="47"/>
      <c r="C186" s="84" t="s">
        <v>120</v>
      </c>
      <c r="D186" s="84"/>
      <c r="E186" s="40">
        <f t="shared" ref="E186:E194" si="4">F186</f>
        <v>846003</v>
      </c>
      <c r="F186" s="86">
        <v>846003</v>
      </c>
      <c r="G186" s="86"/>
    </row>
    <row r="187" spans="1:7" ht="78" customHeight="1" x14ac:dyDescent="0.95">
      <c r="A187" s="49" t="s">
        <v>121</v>
      </c>
      <c r="B187" s="47"/>
      <c r="C187" s="84" t="s">
        <v>122</v>
      </c>
      <c r="D187" s="84"/>
      <c r="E187" s="40">
        <f t="shared" si="4"/>
        <v>927181</v>
      </c>
      <c r="F187" s="86">
        <v>927181</v>
      </c>
      <c r="G187" s="86"/>
    </row>
    <row r="188" spans="1:7" ht="78" customHeight="1" x14ac:dyDescent="0.95">
      <c r="A188" s="49" t="s">
        <v>15</v>
      </c>
      <c r="B188" s="47"/>
      <c r="C188" s="84" t="s">
        <v>144</v>
      </c>
      <c r="D188" s="84"/>
      <c r="E188" s="40">
        <f t="shared" si="4"/>
        <v>1956909</v>
      </c>
      <c r="F188" s="86">
        <v>1956909</v>
      </c>
      <c r="G188" s="86"/>
    </row>
    <row r="189" spans="1:7" ht="78" customHeight="1" x14ac:dyDescent="0.95">
      <c r="A189" s="49" t="s">
        <v>13</v>
      </c>
      <c r="B189" s="47"/>
      <c r="C189" s="84" t="s">
        <v>142</v>
      </c>
      <c r="D189" s="84"/>
      <c r="E189" s="40">
        <f t="shared" si="4"/>
        <v>1123725</v>
      </c>
      <c r="F189" s="86">
        <v>1123725</v>
      </c>
      <c r="G189" s="86"/>
    </row>
    <row r="190" spans="1:7" ht="78" customHeight="1" x14ac:dyDescent="0.95">
      <c r="A190" s="49" t="s">
        <v>44</v>
      </c>
      <c r="B190" s="47"/>
      <c r="C190" s="84" t="s">
        <v>152</v>
      </c>
      <c r="D190" s="84"/>
      <c r="E190" s="40">
        <f t="shared" si="4"/>
        <v>444362</v>
      </c>
      <c r="F190" s="86">
        <v>444362</v>
      </c>
      <c r="G190" s="86"/>
    </row>
    <row r="191" spans="1:7" ht="78" customHeight="1" x14ac:dyDescent="0.95">
      <c r="A191" s="49" t="s">
        <v>41</v>
      </c>
      <c r="B191" s="47"/>
      <c r="C191" s="84" t="s">
        <v>153</v>
      </c>
      <c r="D191" s="84"/>
      <c r="E191" s="40">
        <f t="shared" si="4"/>
        <v>653728</v>
      </c>
      <c r="F191" s="86">
        <v>653728</v>
      </c>
      <c r="G191" s="86"/>
    </row>
    <row r="192" spans="1:7" ht="78" customHeight="1" x14ac:dyDescent="0.95">
      <c r="A192" s="49" t="s">
        <v>20</v>
      </c>
      <c r="B192" s="47"/>
      <c r="C192" s="84" t="s">
        <v>154</v>
      </c>
      <c r="D192" s="84"/>
      <c r="E192" s="40">
        <f t="shared" si="4"/>
        <v>807544</v>
      </c>
      <c r="F192" s="86">
        <v>807544</v>
      </c>
      <c r="G192" s="86"/>
    </row>
    <row r="193" spans="1:7" ht="78" customHeight="1" x14ac:dyDescent="0.95">
      <c r="A193" s="49" t="s">
        <v>42</v>
      </c>
      <c r="B193" s="47"/>
      <c r="C193" s="84" t="s">
        <v>170</v>
      </c>
      <c r="D193" s="84"/>
      <c r="E193" s="40">
        <f t="shared" si="4"/>
        <v>495635</v>
      </c>
      <c r="F193" s="86">
        <v>495635</v>
      </c>
      <c r="G193" s="86"/>
    </row>
    <row r="194" spans="1:7" ht="78" customHeight="1" x14ac:dyDescent="0.95">
      <c r="A194" s="49" t="s">
        <v>45</v>
      </c>
      <c r="B194" s="47"/>
      <c r="C194" s="84" t="s">
        <v>171</v>
      </c>
      <c r="D194" s="84"/>
      <c r="E194" s="40">
        <f t="shared" si="4"/>
        <v>388818</v>
      </c>
      <c r="F194" s="86">
        <v>388818</v>
      </c>
      <c r="G194" s="86"/>
    </row>
    <row r="195" spans="1:7" s="22" customFormat="1" ht="78" customHeight="1" x14ac:dyDescent="0.9">
      <c r="A195" s="90" t="s">
        <v>183</v>
      </c>
      <c r="B195" s="90"/>
      <c r="C195" s="90"/>
      <c r="D195" s="90"/>
      <c r="E195" s="26">
        <f>SUM(E174:E194)</f>
        <v>18496598</v>
      </c>
      <c r="F195" s="99">
        <v>18496598</v>
      </c>
      <c r="G195" s="99"/>
    </row>
    <row r="196" spans="1:7" ht="231.75" hidden="1" customHeight="1" x14ac:dyDescent="0.2">
      <c r="A196" s="38" t="s">
        <v>230</v>
      </c>
      <c r="B196" s="25">
        <v>9700</v>
      </c>
      <c r="C196" s="91" t="s">
        <v>229</v>
      </c>
      <c r="D196" s="91"/>
      <c r="E196" s="26">
        <f>E197</f>
        <v>30000000</v>
      </c>
      <c r="F196" s="82"/>
      <c r="G196" s="82"/>
    </row>
    <row r="197" spans="1:7" ht="228" customHeight="1" x14ac:dyDescent="0.2">
      <c r="A197" s="38" t="s">
        <v>195</v>
      </c>
      <c r="B197" s="25">
        <v>9770</v>
      </c>
      <c r="C197" s="91" t="s">
        <v>247</v>
      </c>
      <c r="D197" s="91"/>
      <c r="E197" s="26">
        <f>E198</f>
        <v>30000000</v>
      </c>
      <c r="F197" s="82"/>
      <c r="G197" s="82"/>
    </row>
    <row r="198" spans="1:7" s="22" customFormat="1" ht="78" customHeight="1" x14ac:dyDescent="0.9">
      <c r="A198" s="21" t="s">
        <v>0</v>
      </c>
      <c r="B198" s="25"/>
      <c r="C198" s="77" t="s">
        <v>1</v>
      </c>
      <c r="D198" s="78"/>
      <c r="E198" s="26">
        <v>30000000</v>
      </c>
      <c r="F198" s="82"/>
      <c r="G198" s="82"/>
    </row>
    <row r="199" spans="1:7" ht="228" hidden="1" customHeight="1" x14ac:dyDescent="0.2">
      <c r="A199" s="24" t="s">
        <v>228</v>
      </c>
      <c r="B199" s="25">
        <v>9700</v>
      </c>
      <c r="C199" s="77" t="s">
        <v>229</v>
      </c>
      <c r="D199" s="78"/>
      <c r="E199" s="26">
        <f>E200</f>
        <v>3295600</v>
      </c>
      <c r="F199" s="79"/>
      <c r="G199" s="80"/>
    </row>
    <row r="200" spans="1:7" ht="168" customHeight="1" x14ac:dyDescent="0.2">
      <c r="A200" s="38" t="s">
        <v>196</v>
      </c>
      <c r="B200" s="25">
        <v>9770</v>
      </c>
      <c r="C200" s="91" t="s">
        <v>211</v>
      </c>
      <c r="D200" s="91"/>
      <c r="E200" s="26">
        <f>E214+E282</f>
        <v>3295600</v>
      </c>
      <c r="F200" s="101"/>
      <c r="G200" s="101"/>
    </row>
    <row r="201" spans="1:7" ht="78" customHeight="1" x14ac:dyDescent="0.95">
      <c r="A201" s="49" t="s">
        <v>94</v>
      </c>
      <c r="B201" s="47"/>
      <c r="C201" s="84" t="s">
        <v>95</v>
      </c>
      <c r="D201" s="84"/>
      <c r="E201" s="40">
        <v>11641</v>
      </c>
      <c r="F201" s="101"/>
      <c r="G201" s="101"/>
    </row>
    <row r="202" spans="1:7" ht="78" customHeight="1" x14ac:dyDescent="0.95">
      <c r="A202" s="49" t="s">
        <v>98</v>
      </c>
      <c r="B202" s="47"/>
      <c r="C202" s="84" t="s">
        <v>99</v>
      </c>
      <c r="D202" s="84"/>
      <c r="E202" s="40">
        <v>1261071</v>
      </c>
      <c r="F202" s="101"/>
      <c r="G202" s="101"/>
    </row>
    <row r="203" spans="1:7" ht="78" customHeight="1" x14ac:dyDescent="0.95">
      <c r="A203" s="49" t="s">
        <v>89</v>
      </c>
      <c r="B203" s="47"/>
      <c r="C203" s="84" t="s">
        <v>245</v>
      </c>
      <c r="D203" s="84"/>
      <c r="E203" s="40">
        <v>188838</v>
      </c>
      <c r="F203" s="101"/>
      <c r="G203" s="101"/>
    </row>
    <row r="204" spans="1:7" ht="78" customHeight="1" x14ac:dyDescent="0.95">
      <c r="A204" s="49" t="s">
        <v>100</v>
      </c>
      <c r="B204" s="47"/>
      <c r="C204" s="84" t="s">
        <v>101</v>
      </c>
      <c r="D204" s="84"/>
      <c r="E204" s="40">
        <v>56910</v>
      </c>
      <c r="F204" s="101"/>
      <c r="G204" s="101"/>
    </row>
    <row r="205" spans="1:7" ht="78" customHeight="1" x14ac:dyDescent="0.95">
      <c r="A205" s="49" t="s">
        <v>102</v>
      </c>
      <c r="B205" s="47"/>
      <c r="C205" s="84" t="s">
        <v>103</v>
      </c>
      <c r="D205" s="84"/>
      <c r="E205" s="40">
        <v>739831</v>
      </c>
      <c r="F205" s="101"/>
      <c r="G205" s="101"/>
    </row>
    <row r="206" spans="1:7" ht="78" customHeight="1" x14ac:dyDescent="0.95">
      <c r="A206" s="49" t="s">
        <v>62</v>
      </c>
      <c r="B206" s="47"/>
      <c r="C206" s="84" t="s">
        <v>128</v>
      </c>
      <c r="D206" s="84"/>
      <c r="E206" s="40">
        <v>31042</v>
      </c>
      <c r="F206" s="101"/>
      <c r="G206" s="101"/>
    </row>
    <row r="207" spans="1:7" ht="78" customHeight="1" x14ac:dyDescent="0.95">
      <c r="A207" s="49" t="s">
        <v>107</v>
      </c>
      <c r="B207" s="47"/>
      <c r="C207" s="84" t="s">
        <v>108</v>
      </c>
      <c r="D207" s="84"/>
      <c r="E207" s="40">
        <v>103473</v>
      </c>
      <c r="F207" s="101"/>
      <c r="G207" s="101"/>
    </row>
    <row r="208" spans="1:7" ht="78" customHeight="1" x14ac:dyDescent="0.95">
      <c r="A208" s="49" t="s">
        <v>109</v>
      </c>
      <c r="B208" s="47"/>
      <c r="C208" s="84" t="s">
        <v>110</v>
      </c>
      <c r="D208" s="84"/>
      <c r="E208" s="40">
        <v>75018</v>
      </c>
      <c r="F208" s="101"/>
      <c r="G208" s="101"/>
    </row>
    <row r="209" spans="1:7" ht="78" customHeight="1" x14ac:dyDescent="0.95">
      <c r="A209" s="49" t="s">
        <v>113</v>
      </c>
      <c r="B209" s="47"/>
      <c r="C209" s="84" t="s">
        <v>114</v>
      </c>
      <c r="D209" s="84"/>
      <c r="E209" s="40">
        <v>80191</v>
      </c>
      <c r="F209" s="101"/>
      <c r="G209" s="101"/>
    </row>
    <row r="210" spans="1:7" ht="78" customHeight="1" x14ac:dyDescent="0.95">
      <c r="A210" s="49" t="s">
        <v>115</v>
      </c>
      <c r="B210" s="47"/>
      <c r="C210" s="84" t="s">
        <v>116</v>
      </c>
      <c r="D210" s="84"/>
      <c r="E210" s="40">
        <v>23281</v>
      </c>
      <c r="F210" s="101"/>
      <c r="G210" s="101"/>
    </row>
    <row r="211" spans="1:7" ht="78" customHeight="1" x14ac:dyDescent="0.95">
      <c r="A211" s="49" t="s">
        <v>63</v>
      </c>
      <c r="B211" s="47"/>
      <c r="C211" s="84" t="s">
        <v>129</v>
      </c>
      <c r="D211" s="84"/>
      <c r="E211" s="40">
        <v>49150</v>
      </c>
      <c r="F211" s="101"/>
      <c r="G211" s="101"/>
    </row>
    <row r="212" spans="1:7" ht="78" customHeight="1" x14ac:dyDescent="0.95">
      <c r="A212" s="49" t="s">
        <v>123</v>
      </c>
      <c r="B212" s="47"/>
      <c r="C212" s="84" t="s">
        <v>124</v>
      </c>
      <c r="D212" s="84"/>
      <c r="E212" s="40">
        <v>23281</v>
      </c>
      <c r="F212" s="101"/>
      <c r="G212" s="101"/>
    </row>
    <row r="213" spans="1:7" ht="78" customHeight="1" x14ac:dyDescent="0.95">
      <c r="A213" s="49" t="s">
        <v>126</v>
      </c>
      <c r="B213" s="47"/>
      <c r="C213" s="84" t="s">
        <v>127</v>
      </c>
      <c r="D213" s="84"/>
      <c r="E213" s="40">
        <v>21988</v>
      </c>
      <c r="F213" s="101"/>
      <c r="G213" s="101"/>
    </row>
    <row r="214" spans="1:7" s="22" customFormat="1" ht="78" customHeight="1" x14ac:dyDescent="0.9">
      <c r="A214" s="90" t="s">
        <v>232</v>
      </c>
      <c r="B214" s="90"/>
      <c r="C214" s="90"/>
      <c r="D214" s="90"/>
      <c r="E214" s="26">
        <f>SUM(E201:E213)</f>
        <v>2665715</v>
      </c>
      <c r="F214" s="82"/>
      <c r="G214" s="82"/>
    </row>
    <row r="215" spans="1:7" ht="78" customHeight="1" x14ac:dyDescent="0.95">
      <c r="A215" s="49" t="s">
        <v>3</v>
      </c>
      <c r="B215" s="47"/>
      <c r="C215" s="84" t="s">
        <v>130</v>
      </c>
      <c r="D215" s="84"/>
      <c r="E215" s="40">
        <v>12934</v>
      </c>
      <c r="F215" s="101"/>
      <c r="G215" s="101"/>
    </row>
    <row r="216" spans="1:7" ht="78" customHeight="1" x14ac:dyDescent="0.95">
      <c r="A216" s="49" t="s">
        <v>4</v>
      </c>
      <c r="B216" s="47"/>
      <c r="C216" s="84" t="s">
        <v>131</v>
      </c>
      <c r="D216" s="84"/>
      <c r="E216" s="40">
        <v>5174</v>
      </c>
      <c r="F216" s="101"/>
      <c r="G216" s="101"/>
    </row>
    <row r="217" spans="1:7" ht="78" customHeight="1" x14ac:dyDescent="0.95">
      <c r="A217" s="49" t="s">
        <v>16</v>
      </c>
      <c r="B217" s="47"/>
      <c r="C217" s="84" t="s">
        <v>132</v>
      </c>
      <c r="D217" s="84"/>
      <c r="E217" s="40">
        <v>9054</v>
      </c>
      <c r="F217" s="101"/>
      <c r="G217" s="101"/>
    </row>
    <row r="218" spans="1:7" ht="78" customHeight="1" x14ac:dyDescent="0.95">
      <c r="A218" s="49" t="s">
        <v>90</v>
      </c>
      <c r="B218" s="47"/>
      <c r="C218" s="84" t="s">
        <v>91</v>
      </c>
      <c r="D218" s="84"/>
      <c r="E218" s="40">
        <v>1293</v>
      </c>
      <c r="F218" s="101"/>
      <c r="G218" s="101"/>
    </row>
    <row r="219" spans="1:7" ht="78" customHeight="1" x14ac:dyDescent="0.95">
      <c r="A219" s="49" t="s">
        <v>48</v>
      </c>
      <c r="B219" s="47"/>
      <c r="C219" s="84" t="s">
        <v>135</v>
      </c>
      <c r="D219" s="84"/>
      <c r="E219" s="40">
        <v>1293</v>
      </c>
      <c r="F219" s="101"/>
      <c r="G219" s="101"/>
    </row>
    <row r="220" spans="1:7" ht="78" customHeight="1" x14ac:dyDescent="0.95">
      <c r="A220" s="49" t="s">
        <v>17</v>
      </c>
      <c r="B220" s="47"/>
      <c r="C220" s="84" t="s">
        <v>146</v>
      </c>
      <c r="D220" s="84"/>
      <c r="E220" s="40">
        <v>31042</v>
      </c>
      <c r="F220" s="101"/>
      <c r="G220" s="101"/>
    </row>
    <row r="221" spans="1:7" ht="78" customHeight="1" x14ac:dyDescent="0.95">
      <c r="A221" s="49" t="s">
        <v>21</v>
      </c>
      <c r="B221" s="47"/>
      <c r="C221" s="84" t="s">
        <v>155</v>
      </c>
      <c r="D221" s="84"/>
      <c r="E221" s="40">
        <v>6467</v>
      </c>
      <c r="F221" s="101"/>
      <c r="G221" s="101"/>
    </row>
    <row r="222" spans="1:7" ht="78" customHeight="1" x14ac:dyDescent="0.95">
      <c r="A222" s="49" t="s">
        <v>5</v>
      </c>
      <c r="B222" s="47"/>
      <c r="C222" s="84" t="s">
        <v>133</v>
      </c>
      <c r="D222" s="84"/>
      <c r="E222" s="40">
        <v>2587</v>
      </c>
      <c r="F222" s="101"/>
      <c r="G222" s="101"/>
    </row>
    <row r="223" spans="1:7" ht="78" customHeight="1" x14ac:dyDescent="0.95">
      <c r="A223" s="49" t="s">
        <v>92</v>
      </c>
      <c r="B223" s="47"/>
      <c r="C223" s="84" t="s">
        <v>93</v>
      </c>
      <c r="D223" s="84"/>
      <c r="E223" s="40">
        <v>3880</v>
      </c>
      <c r="F223" s="101"/>
      <c r="G223" s="101"/>
    </row>
    <row r="224" spans="1:7" ht="78" customHeight="1" x14ac:dyDescent="0.95">
      <c r="A224" s="49" t="s">
        <v>59</v>
      </c>
      <c r="B224" s="47"/>
      <c r="C224" s="84" t="s">
        <v>160</v>
      </c>
      <c r="D224" s="84"/>
      <c r="E224" s="40">
        <v>32335</v>
      </c>
      <c r="F224" s="101"/>
      <c r="G224" s="101"/>
    </row>
    <row r="225" spans="1:7" ht="78" customHeight="1" x14ac:dyDescent="0.95">
      <c r="A225" s="49" t="s">
        <v>40</v>
      </c>
      <c r="B225" s="47"/>
      <c r="C225" s="84" t="s">
        <v>147</v>
      </c>
      <c r="D225" s="84"/>
      <c r="E225" s="40">
        <v>3880</v>
      </c>
      <c r="F225" s="101"/>
      <c r="G225" s="101"/>
    </row>
    <row r="226" spans="1:7" ht="78" customHeight="1" x14ac:dyDescent="0.95">
      <c r="A226" s="49" t="s">
        <v>75</v>
      </c>
      <c r="B226" s="47"/>
      <c r="C226" s="84" t="s">
        <v>76</v>
      </c>
      <c r="D226" s="84"/>
      <c r="E226" s="40">
        <v>3880</v>
      </c>
      <c r="F226" s="101"/>
      <c r="G226" s="101"/>
    </row>
    <row r="227" spans="1:7" ht="78" customHeight="1" x14ac:dyDescent="0.95">
      <c r="A227" s="49" t="s">
        <v>22</v>
      </c>
      <c r="B227" s="47"/>
      <c r="C227" s="84" t="s">
        <v>156</v>
      </c>
      <c r="D227" s="84"/>
      <c r="E227" s="40">
        <v>9054</v>
      </c>
      <c r="F227" s="101"/>
      <c r="G227" s="101"/>
    </row>
    <row r="228" spans="1:7" ht="78" customHeight="1" x14ac:dyDescent="0.95">
      <c r="A228" s="49" t="s">
        <v>8</v>
      </c>
      <c r="B228" s="47"/>
      <c r="C228" s="84" t="s">
        <v>137</v>
      </c>
      <c r="D228" s="84"/>
      <c r="E228" s="40">
        <v>7760</v>
      </c>
      <c r="F228" s="101"/>
      <c r="G228" s="101"/>
    </row>
    <row r="229" spans="1:7" ht="78" customHeight="1" x14ac:dyDescent="0.95">
      <c r="A229" s="49" t="s">
        <v>96</v>
      </c>
      <c r="B229" s="47"/>
      <c r="C229" s="84" t="s">
        <v>97</v>
      </c>
      <c r="D229" s="84"/>
      <c r="E229" s="40">
        <v>12934</v>
      </c>
      <c r="F229" s="101"/>
      <c r="G229" s="101"/>
    </row>
    <row r="230" spans="1:7" ht="78" customHeight="1" x14ac:dyDescent="0.95">
      <c r="A230" s="49" t="s">
        <v>39</v>
      </c>
      <c r="B230" s="47"/>
      <c r="C230" s="84" t="s">
        <v>175</v>
      </c>
      <c r="D230" s="84"/>
      <c r="E230" s="40">
        <v>2587</v>
      </c>
      <c r="F230" s="101"/>
      <c r="G230" s="101"/>
    </row>
    <row r="231" spans="1:7" ht="78" customHeight="1" x14ac:dyDescent="0.95">
      <c r="A231" s="49" t="s">
        <v>31</v>
      </c>
      <c r="B231" s="47"/>
      <c r="C231" s="84" t="s">
        <v>74</v>
      </c>
      <c r="D231" s="84"/>
      <c r="E231" s="40">
        <v>9054</v>
      </c>
      <c r="F231" s="101"/>
      <c r="G231" s="101"/>
    </row>
    <row r="232" spans="1:7" ht="78" customHeight="1" x14ac:dyDescent="0.95">
      <c r="A232" s="49" t="s">
        <v>77</v>
      </c>
      <c r="B232" s="47"/>
      <c r="C232" s="84" t="s">
        <v>78</v>
      </c>
      <c r="D232" s="84"/>
      <c r="E232" s="40">
        <v>1293</v>
      </c>
      <c r="F232" s="101"/>
      <c r="G232" s="101"/>
    </row>
    <row r="233" spans="1:7" ht="78" customHeight="1" x14ac:dyDescent="0.95">
      <c r="A233" s="49" t="s">
        <v>7</v>
      </c>
      <c r="B233" s="47"/>
      <c r="C233" s="84" t="s">
        <v>136</v>
      </c>
      <c r="D233" s="84"/>
      <c r="E233" s="40">
        <v>14228</v>
      </c>
      <c r="F233" s="101"/>
      <c r="G233" s="101"/>
    </row>
    <row r="234" spans="1:7" ht="78" customHeight="1" x14ac:dyDescent="0.95">
      <c r="A234" s="49" t="s">
        <v>49</v>
      </c>
      <c r="B234" s="47"/>
      <c r="C234" s="84" t="s">
        <v>166</v>
      </c>
      <c r="D234" s="84"/>
      <c r="E234" s="40">
        <v>12934</v>
      </c>
      <c r="F234" s="101"/>
      <c r="G234" s="101"/>
    </row>
    <row r="235" spans="1:7" ht="78" customHeight="1" x14ac:dyDescent="0.95">
      <c r="A235" s="49" t="s">
        <v>27</v>
      </c>
      <c r="B235" s="47"/>
      <c r="C235" s="84" t="s">
        <v>169</v>
      </c>
      <c r="D235" s="84"/>
      <c r="E235" s="40">
        <v>2587</v>
      </c>
      <c r="F235" s="101"/>
      <c r="G235" s="101"/>
    </row>
    <row r="236" spans="1:7" ht="78" customHeight="1" x14ac:dyDescent="0.95">
      <c r="A236" s="49" t="s">
        <v>18</v>
      </c>
      <c r="B236" s="47"/>
      <c r="C236" s="84" t="s">
        <v>148</v>
      </c>
      <c r="D236" s="84"/>
      <c r="E236" s="40">
        <v>15521</v>
      </c>
      <c r="F236" s="101"/>
      <c r="G236" s="101"/>
    </row>
    <row r="237" spans="1:7" ht="78" customHeight="1" x14ac:dyDescent="0.95">
      <c r="A237" s="49" t="s">
        <v>53</v>
      </c>
      <c r="B237" s="47"/>
      <c r="C237" s="84" t="s">
        <v>176</v>
      </c>
      <c r="D237" s="84"/>
      <c r="E237" s="40">
        <v>6467</v>
      </c>
      <c r="F237" s="101"/>
      <c r="G237" s="101"/>
    </row>
    <row r="238" spans="1:7" ht="78" customHeight="1" x14ac:dyDescent="0.95">
      <c r="A238" s="49" t="s">
        <v>104</v>
      </c>
      <c r="B238" s="47"/>
      <c r="C238" s="84" t="s">
        <v>105</v>
      </c>
      <c r="D238" s="84"/>
      <c r="E238" s="40">
        <v>10347</v>
      </c>
      <c r="F238" s="101"/>
      <c r="G238" s="101"/>
    </row>
    <row r="239" spans="1:7" ht="78" customHeight="1" x14ac:dyDescent="0.95">
      <c r="A239" s="49" t="s">
        <v>50</v>
      </c>
      <c r="B239" s="47"/>
      <c r="C239" s="84" t="s">
        <v>172</v>
      </c>
      <c r="D239" s="84"/>
      <c r="E239" s="40">
        <v>1293</v>
      </c>
      <c r="F239" s="101"/>
      <c r="G239" s="101"/>
    </row>
    <row r="240" spans="1:7" ht="78" customHeight="1" x14ac:dyDescent="0.95">
      <c r="A240" s="49" t="s">
        <v>79</v>
      </c>
      <c r="B240" s="47"/>
      <c r="C240" s="84" t="s">
        <v>80</v>
      </c>
      <c r="D240" s="84"/>
      <c r="E240" s="40">
        <v>11641</v>
      </c>
      <c r="F240" s="101"/>
      <c r="G240" s="101"/>
    </row>
    <row r="241" spans="1:7" ht="78" customHeight="1" x14ac:dyDescent="0.95">
      <c r="A241" s="49" t="s">
        <v>23</v>
      </c>
      <c r="B241" s="47"/>
      <c r="C241" s="84" t="s">
        <v>157</v>
      </c>
      <c r="D241" s="84"/>
      <c r="E241" s="40">
        <v>1293</v>
      </c>
      <c r="F241" s="101"/>
      <c r="G241" s="101"/>
    </row>
    <row r="242" spans="1:7" ht="78" customHeight="1" x14ac:dyDescent="0.95">
      <c r="A242" s="49" t="s">
        <v>29</v>
      </c>
      <c r="B242" s="47"/>
      <c r="C242" s="84" t="s">
        <v>161</v>
      </c>
      <c r="D242" s="84"/>
      <c r="E242" s="40">
        <v>11641</v>
      </c>
      <c r="F242" s="101"/>
      <c r="G242" s="101"/>
    </row>
    <row r="243" spans="1:7" ht="78" customHeight="1" x14ac:dyDescent="0.95">
      <c r="A243" s="49" t="s">
        <v>30</v>
      </c>
      <c r="B243" s="47"/>
      <c r="C243" s="84" t="s">
        <v>181</v>
      </c>
      <c r="D243" s="84"/>
      <c r="E243" s="40">
        <v>3880</v>
      </c>
      <c r="F243" s="101"/>
      <c r="G243" s="101"/>
    </row>
    <row r="244" spans="1:7" ht="78" customHeight="1" x14ac:dyDescent="0.95">
      <c r="A244" s="49" t="s">
        <v>106</v>
      </c>
      <c r="B244" s="47"/>
      <c r="C244" s="84" t="s">
        <v>235</v>
      </c>
      <c r="D244" s="84"/>
      <c r="E244" s="40">
        <v>1293</v>
      </c>
      <c r="F244" s="101"/>
      <c r="G244" s="101"/>
    </row>
    <row r="245" spans="1:7" ht="142.5" customHeight="1" x14ac:dyDescent="0.95">
      <c r="A245" s="49" t="s">
        <v>32</v>
      </c>
      <c r="B245" s="47"/>
      <c r="C245" s="84" t="s">
        <v>234</v>
      </c>
      <c r="D245" s="84"/>
      <c r="E245" s="40">
        <v>2587</v>
      </c>
      <c r="F245" s="101"/>
      <c r="G245" s="101"/>
    </row>
    <row r="246" spans="1:7" ht="78" customHeight="1" x14ac:dyDescent="0.95">
      <c r="A246" s="49" t="s">
        <v>43</v>
      </c>
      <c r="B246" s="47"/>
      <c r="C246" s="84" t="s">
        <v>145</v>
      </c>
      <c r="D246" s="84"/>
      <c r="E246" s="40">
        <v>6467</v>
      </c>
      <c r="F246" s="101"/>
      <c r="G246" s="101"/>
    </row>
    <row r="247" spans="1:7" ht="78" customHeight="1" x14ac:dyDescent="0.95">
      <c r="A247" s="49" t="s">
        <v>26</v>
      </c>
      <c r="B247" s="47"/>
      <c r="C247" s="84" t="s">
        <v>139</v>
      </c>
      <c r="D247" s="84"/>
      <c r="E247" s="40">
        <v>6467</v>
      </c>
      <c r="F247" s="101"/>
      <c r="G247" s="101"/>
    </row>
    <row r="248" spans="1:7" ht="78" customHeight="1" x14ac:dyDescent="0.95">
      <c r="A248" s="49" t="s">
        <v>24</v>
      </c>
      <c r="B248" s="47"/>
      <c r="C248" s="84" t="s">
        <v>158</v>
      </c>
      <c r="D248" s="84"/>
      <c r="E248" s="40">
        <v>1293</v>
      </c>
      <c r="F248" s="101"/>
      <c r="G248" s="101"/>
    </row>
    <row r="249" spans="1:7" ht="78" customHeight="1" x14ac:dyDescent="0.95">
      <c r="A249" s="49" t="s">
        <v>25</v>
      </c>
      <c r="B249" s="47"/>
      <c r="C249" s="84" t="s">
        <v>159</v>
      </c>
      <c r="D249" s="84"/>
      <c r="E249" s="40">
        <v>1293</v>
      </c>
      <c r="F249" s="101"/>
      <c r="G249" s="101"/>
    </row>
    <row r="250" spans="1:7" ht="78" customHeight="1" x14ac:dyDescent="0.95">
      <c r="A250" s="49" t="s">
        <v>111</v>
      </c>
      <c r="B250" s="47"/>
      <c r="C250" s="84" t="s">
        <v>112</v>
      </c>
      <c r="D250" s="84"/>
      <c r="E250" s="40">
        <v>7760</v>
      </c>
      <c r="F250" s="101"/>
      <c r="G250" s="101"/>
    </row>
    <row r="251" spans="1:7" ht="78" customHeight="1" x14ac:dyDescent="0.95">
      <c r="A251" s="49" t="s">
        <v>10</v>
      </c>
      <c r="B251" s="47"/>
      <c r="C251" s="84" t="s">
        <v>140</v>
      </c>
      <c r="D251" s="84"/>
      <c r="E251" s="40">
        <v>1293</v>
      </c>
      <c r="F251" s="101"/>
      <c r="G251" s="101"/>
    </row>
    <row r="252" spans="1:7" ht="78" customHeight="1" x14ac:dyDescent="0.95">
      <c r="A252" s="49" t="s">
        <v>11</v>
      </c>
      <c r="B252" s="47"/>
      <c r="C252" s="84" t="s">
        <v>182</v>
      </c>
      <c r="D252" s="84"/>
      <c r="E252" s="40">
        <v>15521</v>
      </c>
      <c r="F252" s="101"/>
      <c r="G252" s="101"/>
    </row>
    <row r="253" spans="1:7" ht="78" customHeight="1" x14ac:dyDescent="0.95">
      <c r="A253" s="49" t="s">
        <v>12</v>
      </c>
      <c r="B253" s="47"/>
      <c r="C253" s="84" t="s">
        <v>141</v>
      </c>
      <c r="D253" s="84"/>
      <c r="E253" s="40">
        <v>1293</v>
      </c>
      <c r="F253" s="101"/>
      <c r="G253" s="101"/>
    </row>
    <row r="254" spans="1:7" ht="78" customHeight="1" x14ac:dyDescent="0.95">
      <c r="A254" s="49" t="s">
        <v>81</v>
      </c>
      <c r="B254" s="47"/>
      <c r="C254" s="84" t="s">
        <v>82</v>
      </c>
      <c r="D254" s="84"/>
      <c r="E254" s="40">
        <v>10347</v>
      </c>
      <c r="F254" s="101"/>
      <c r="G254" s="101"/>
    </row>
    <row r="255" spans="1:7" ht="78" customHeight="1" x14ac:dyDescent="0.95">
      <c r="A255" s="49" t="s">
        <v>85</v>
      </c>
      <c r="B255" s="47"/>
      <c r="C255" s="84" t="s">
        <v>86</v>
      </c>
      <c r="D255" s="84"/>
      <c r="E255" s="40">
        <v>15521</v>
      </c>
      <c r="F255" s="101"/>
      <c r="G255" s="101"/>
    </row>
    <row r="256" spans="1:7" ht="78" customHeight="1" x14ac:dyDescent="0.95">
      <c r="A256" s="49" t="s">
        <v>55</v>
      </c>
      <c r="B256" s="47"/>
      <c r="C256" s="84" t="s">
        <v>178</v>
      </c>
      <c r="D256" s="84"/>
      <c r="E256" s="40">
        <v>18108</v>
      </c>
      <c r="F256" s="101"/>
      <c r="G256" s="101"/>
    </row>
    <row r="257" spans="1:7" ht="78" customHeight="1" x14ac:dyDescent="0.95">
      <c r="A257" s="49" t="s">
        <v>54</v>
      </c>
      <c r="B257" s="47"/>
      <c r="C257" s="84" t="s">
        <v>177</v>
      </c>
      <c r="D257" s="84"/>
      <c r="E257" s="40">
        <v>15521</v>
      </c>
      <c r="F257" s="101"/>
      <c r="G257" s="101"/>
    </row>
    <row r="258" spans="1:7" ht="78" customHeight="1" x14ac:dyDescent="0.95">
      <c r="A258" s="49" t="s">
        <v>34</v>
      </c>
      <c r="B258" s="47"/>
      <c r="C258" s="84" t="s">
        <v>164</v>
      </c>
      <c r="D258" s="84"/>
      <c r="E258" s="40">
        <v>20695</v>
      </c>
      <c r="F258" s="101"/>
      <c r="G258" s="101"/>
    </row>
    <row r="259" spans="1:7" ht="78" customHeight="1" x14ac:dyDescent="0.95">
      <c r="A259" s="49" t="s">
        <v>33</v>
      </c>
      <c r="B259" s="47"/>
      <c r="C259" s="84" t="s">
        <v>180</v>
      </c>
      <c r="D259" s="84"/>
      <c r="E259" s="40">
        <v>2587</v>
      </c>
      <c r="F259" s="101"/>
      <c r="G259" s="101"/>
    </row>
    <row r="260" spans="1:7" ht="78" customHeight="1" x14ac:dyDescent="0.95">
      <c r="A260" s="49" t="s">
        <v>117</v>
      </c>
      <c r="B260" s="47"/>
      <c r="C260" s="84" t="s">
        <v>118</v>
      </c>
      <c r="D260" s="84"/>
      <c r="E260" s="40">
        <v>7760</v>
      </c>
      <c r="F260" s="101"/>
      <c r="G260" s="101"/>
    </row>
    <row r="261" spans="1:7" ht="78" customHeight="1" x14ac:dyDescent="0.95">
      <c r="A261" s="49" t="s">
        <v>46</v>
      </c>
      <c r="B261" s="47"/>
      <c r="C261" s="84" t="s">
        <v>150</v>
      </c>
      <c r="D261" s="84"/>
      <c r="E261" s="40">
        <v>21988</v>
      </c>
      <c r="F261" s="101"/>
      <c r="G261" s="101"/>
    </row>
    <row r="262" spans="1:7" ht="78" customHeight="1" x14ac:dyDescent="0.95">
      <c r="A262" s="49" t="s">
        <v>119</v>
      </c>
      <c r="B262" s="47"/>
      <c r="C262" s="84" t="s">
        <v>120</v>
      </c>
      <c r="D262" s="84"/>
      <c r="E262" s="40">
        <v>10347</v>
      </c>
      <c r="F262" s="101"/>
      <c r="G262" s="101"/>
    </row>
    <row r="263" spans="1:7" ht="78" customHeight="1" x14ac:dyDescent="0.95">
      <c r="A263" s="49" t="s">
        <v>121</v>
      </c>
      <c r="B263" s="47"/>
      <c r="C263" s="84" t="s">
        <v>122</v>
      </c>
      <c r="D263" s="84"/>
      <c r="E263" s="40">
        <v>37509</v>
      </c>
      <c r="F263" s="101"/>
      <c r="G263" s="101"/>
    </row>
    <row r="264" spans="1:7" ht="86.25" customHeight="1" x14ac:dyDescent="0.95">
      <c r="A264" s="49" t="s">
        <v>35</v>
      </c>
      <c r="B264" s="47"/>
      <c r="C264" s="84" t="s">
        <v>165</v>
      </c>
      <c r="D264" s="84"/>
      <c r="E264" s="40">
        <v>7760</v>
      </c>
      <c r="F264" s="101"/>
      <c r="G264" s="101"/>
    </row>
    <row r="265" spans="1:7" ht="78" customHeight="1" x14ac:dyDescent="0.95">
      <c r="A265" s="49" t="s">
        <v>19</v>
      </c>
      <c r="B265" s="47"/>
      <c r="C265" s="84" t="s">
        <v>151</v>
      </c>
      <c r="D265" s="84"/>
      <c r="E265" s="40">
        <v>1293</v>
      </c>
      <c r="F265" s="101"/>
      <c r="G265" s="101"/>
    </row>
    <row r="266" spans="1:7" ht="78" customHeight="1" x14ac:dyDescent="0.95">
      <c r="A266" s="49" t="s">
        <v>51</v>
      </c>
      <c r="B266" s="47"/>
      <c r="C266" s="84" t="s">
        <v>174</v>
      </c>
      <c r="D266" s="84"/>
      <c r="E266" s="40">
        <v>6467</v>
      </c>
      <c r="F266" s="101"/>
      <c r="G266" s="101"/>
    </row>
    <row r="267" spans="1:7" ht="78" customHeight="1" x14ac:dyDescent="0.95">
      <c r="A267" s="49" t="s">
        <v>6</v>
      </c>
      <c r="B267" s="47"/>
      <c r="C267" s="84" t="s">
        <v>134</v>
      </c>
      <c r="D267" s="84"/>
      <c r="E267" s="40">
        <v>1293</v>
      </c>
      <c r="F267" s="101"/>
      <c r="G267" s="101"/>
    </row>
    <row r="268" spans="1:7" ht="78" customHeight="1" x14ac:dyDescent="0.95">
      <c r="A268" s="49" t="s">
        <v>36</v>
      </c>
      <c r="B268" s="47"/>
      <c r="C268" s="84" t="s">
        <v>167</v>
      </c>
      <c r="D268" s="84"/>
      <c r="E268" s="40">
        <v>1293</v>
      </c>
      <c r="F268" s="101"/>
      <c r="G268" s="101"/>
    </row>
    <row r="269" spans="1:7" s="51" customFormat="1" ht="78" customHeight="1" x14ac:dyDescent="0.95">
      <c r="A269" s="49" t="s">
        <v>125</v>
      </c>
      <c r="B269" s="47"/>
      <c r="C269" s="84" t="s">
        <v>248</v>
      </c>
      <c r="D269" s="84"/>
      <c r="E269" s="40">
        <v>5174</v>
      </c>
      <c r="F269" s="101"/>
      <c r="G269" s="101"/>
    </row>
    <row r="270" spans="1:7" s="51" customFormat="1" ht="78" customHeight="1" x14ac:dyDescent="0.95">
      <c r="A270" s="49" t="s">
        <v>15</v>
      </c>
      <c r="B270" s="47"/>
      <c r="C270" s="84" t="s">
        <v>144</v>
      </c>
      <c r="D270" s="84"/>
      <c r="E270" s="40">
        <v>27162</v>
      </c>
      <c r="F270" s="101"/>
      <c r="G270" s="101"/>
    </row>
    <row r="271" spans="1:7" ht="78" customHeight="1" x14ac:dyDescent="0.95">
      <c r="A271" s="49" t="s">
        <v>13</v>
      </c>
      <c r="B271" s="47"/>
      <c r="C271" s="84" t="s">
        <v>142</v>
      </c>
      <c r="D271" s="84"/>
      <c r="E271" s="40">
        <v>27162</v>
      </c>
      <c r="F271" s="101"/>
      <c r="G271" s="101"/>
    </row>
    <row r="272" spans="1:7" ht="78" customHeight="1" x14ac:dyDescent="0.95">
      <c r="A272" s="49" t="s">
        <v>44</v>
      </c>
      <c r="B272" s="47"/>
      <c r="C272" s="84" t="s">
        <v>152</v>
      </c>
      <c r="D272" s="84"/>
      <c r="E272" s="40">
        <v>23281</v>
      </c>
      <c r="F272" s="101"/>
      <c r="G272" s="101"/>
    </row>
    <row r="273" spans="1:7" s="51" customFormat="1" ht="78" customHeight="1" x14ac:dyDescent="0.95">
      <c r="A273" s="49" t="s">
        <v>41</v>
      </c>
      <c r="B273" s="47"/>
      <c r="C273" s="84" t="s">
        <v>153</v>
      </c>
      <c r="D273" s="84"/>
      <c r="E273" s="40">
        <v>16814</v>
      </c>
      <c r="F273" s="101"/>
      <c r="G273" s="101"/>
    </row>
    <row r="274" spans="1:7" s="51" customFormat="1" ht="78" customHeight="1" x14ac:dyDescent="0.95">
      <c r="A274" s="49" t="s">
        <v>37</v>
      </c>
      <c r="B274" s="47"/>
      <c r="C274" s="84" t="s">
        <v>163</v>
      </c>
      <c r="D274" s="84"/>
      <c r="E274" s="40">
        <v>2587</v>
      </c>
      <c r="F274" s="101"/>
      <c r="G274" s="101"/>
    </row>
    <row r="275" spans="1:7" s="51" customFormat="1" ht="78" customHeight="1" x14ac:dyDescent="0.95">
      <c r="A275" s="49" t="s">
        <v>57</v>
      </c>
      <c r="B275" s="47"/>
      <c r="C275" s="84" t="s">
        <v>173</v>
      </c>
      <c r="D275" s="84"/>
      <c r="E275" s="40">
        <v>1293</v>
      </c>
      <c r="F275" s="101"/>
      <c r="G275" s="101"/>
    </row>
    <row r="276" spans="1:7" s="51" customFormat="1" ht="78" customHeight="1" x14ac:dyDescent="0.95">
      <c r="A276" s="49" t="s">
        <v>20</v>
      </c>
      <c r="B276" s="47"/>
      <c r="C276" s="84" t="s">
        <v>154</v>
      </c>
      <c r="D276" s="84"/>
      <c r="E276" s="40">
        <v>11641</v>
      </c>
      <c r="F276" s="101"/>
      <c r="G276" s="101"/>
    </row>
    <row r="277" spans="1:7" s="51" customFormat="1" ht="78" customHeight="1" x14ac:dyDescent="0.95">
      <c r="A277" s="49" t="s">
        <v>38</v>
      </c>
      <c r="B277" s="47"/>
      <c r="C277" s="84" t="s">
        <v>162</v>
      </c>
      <c r="D277" s="84"/>
      <c r="E277" s="40">
        <v>7760</v>
      </c>
      <c r="F277" s="101"/>
      <c r="G277" s="101"/>
    </row>
    <row r="278" spans="1:7" s="51" customFormat="1" ht="78" customHeight="1" x14ac:dyDescent="0.95">
      <c r="A278" s="49" t="s">
        <v>87</v>
      </c>
      <c r="B278" s="47"/>
      <c r="C278" s="84" t="s">
        <v>88</v>
      </c>
      <c r="D278" s="84"/>
      <c r="E278" s="40">
        <v>20695</v>
      </c>
      <c r="F278" s="101"/>
      <c r="G278" s="101"/>
    </row>
    <row r="279" spans="1:7" s="51" customFormat="1" ht="78" customHeight="1" x14ac:dyDescent="0.95">
      <c r="A279" s="49" t="s">
        <v>83</v>
      </c>
      <c r="B279" s="47"/>
      <c r="C279" s="84" t="s">
        <v>84</v>
      </c>
      <c r="D279" s="84"/>
      <c r="E279" s="40">
        <v>3880</v>
      </c>
      <c r="F279" s="101"/>
      <c r="G279" s="101"/>
    </row>
    <row r="280" spans="1:7" s="51" customFormat="1" ht="78" customHeight="1" x14ac:dyDescent="0.95">
      <c r="A280" s="49" t="s">
        <v>42</v>
      </c>
      <c r="B280" s="47"/>
      <c r="C280" s="84" t="s">
        <v>170</v>
      </c>
      <c r="D280" s="84"/>
      <c r="E280" s="40">
        <v>7760</v>
      </c>
      <c r="F280" s="101"/>
      <c r="G280" s="101"/>
    </row>
    <row r="281" spans="1:7" s="51" customFormat="1" ht="78" customHeight="1" x14ac:dyDescent="0.95">
      <c r="A281" s="49" t="s">
        <v>45</v>
      </c>
      <c r="B281" s="47"/>
      <c r="C281" s="84" t="s">
        <v>171</v>
      </c>
      <c r="D281" s="84"/>
      <c r="E281" s="40">
        <v>2587</v>
      </c>
      <c r="F281" s="101"/>
      <c r="G281" s="101"/>
    </row>
    <row r="282" spans="1:7" s="52" customFormat="1" ht="78" customHeight="1" x14ac:dyDescent="0.9">
      <c r="A282" s="90" t="s">
        <v>183</v>
      </c>
      <c r="B282" s="90"/>
      <c r="C282" s="90"/>
      <c r="D282" s="90"/>
      <c r="E282" s="26">
        <f>SUM(E215:E281)</f>
        <v>629885</v>
      </c>
      <c r="F282" s="82"/>
      <c r="G282" s="82"/>
    </row>
    <row r="283" spans="1:7" ht="78" customHeight="1" x14ac:dyDescent="0.2">
      <c r="A283" s="94" t="s">
        <v>213</v>
      </c>
      <c r="B283" s="94"/>
      <c r="C283" s="94"/>
      <c r="D283" s="94"/>
      <c r="E283" s="94"/>
      <c r="F283" s="94"/>
      <c r="G283" s="94"/>
    </row>
    <row r="284" spans="1:7" ht="409.5" customHeight="1" x14ac:dyDescent="0.2">
      <c r="A284" s="38" t="s">
        <v>195</v>
      </c>
      <c r="B284" s="25">
        <v>9770</v>
      </c>
      <c r="C284" s="91" t="s">
        <v>249</v>
      </c>
      <c r="D284" s="91"/>
      <c r="E284" s="26">
        <f>E285</f>
        <v>1000000</v>
      </c>
      <c r="F284" s="82"/>
      <c r="G284" s="82"/>
    </row>
    <row r="285" spans="1:7" s="22" customFormat="1" ht="78" customHeight="1" x14ac:dyDescent="0.9">
      <c r="A285" s="21" t="s">
        <v>0</v>
      </c>
      <c r="B285" s="25"/>
      <c r="C285" s="91" t="s">
        <v>1</v>
      </c>
      <c r="D285" s="91"/>
      <c r="E285" s="26">
        <v>1000000</v>
      </c>
      <c r="F285" s="82"/>
      <c r="G285" s="82"/>
    </row>
    <row r="286" spans="1:7" s="51" customFormat="1" ht="201.75" customHeight="1" x14ac:dyDescent="0.2">
      <c r="A286" s="38" t="s">
        <v>197</v>
      </c>
      <c r="B286" s="25">
        <v>9800</v>
      </c>
      <c r="C286" s="91" t="s">
        <v>201</v>
      </c>
      <c r="D286" s="91"/>
      <c r="E286" s="26">
        <f>E287</f>
        <v>11068800</v>
      </c>
      <c r="F286" s="85" t="s">
        <v>52</v>
      </c>
      <c r="G286" s="85"/>
    </row>
    <row r="287" spans="1:7" s="51" customFormat="1" ht="78" customHeight="1" x14ac:dyDescent="0.2">
      <c r="A287" s="39">
        <v>99000000000</v>
      </c>
      <c r="B287" s="47"/>
      <c r="C287" s="84" t="s">
        <v>2</v>
      </c>
      <c r="D287" s="84"/>
      <c r="E287" s="40">
        <v>11068800</v>
      </c>
      <c r="F287" s="86">
        <v>11068800</v>
      </c>
      <c r="G287" s="86"/>
    </row>
    <row r="288" spans="1:7" s="51" customFormat="1" ht="93" customHeight="1" x14ac:dyDescent="0.95">
      <c r="A288" s="49"/>
      <c r="B288" s="47"/>
      <c r="C288" s="89" t="s">
        <v>212</v>
      </c>
      <c r="D288" s="89"/>
      <c r="E288" s="53">
        <f>E289+E290</f>
        <v>1423223600</v>
      </c>
      <c r="F288" s="101"/>
      <c r="G288" s="101"/>
    </row>
    <row r="289" spans="1:7" s="51" customFormat="1" ht="87" customHeight="1" x14ac:dyDescent="0.95">
      <c r="A289" s="49"/>
      <c r="B289" s="47"/>
      <c r="C289" s="89" t="s">
        <v>185</v>
      </c>
      <c r="D289" s="89"/>
      <c r="E289" s="53">
        <f>E14+E16+E53+E56+E90+E158+E197+E200</f>
        <v>1411154800</v>
      </c>
      <c r="F289" s="101"/>
      <c r="G289" s="101"/>
    </row>
    <row r="290" spans="1:7" s="51" customFormat="1" ht="93" customHeight="1" x14ac:dyDescent="0.95">
      <c r="A290" s="49"/>
      <c r="B290" s="47"/>
      <c r="C290" s="89" t="s">
        <v>186</v>
      </c>
      <c r="D290" s="89"/>
      <c r="E290" s="53">
        <f>E286+E284</f>
        <v>12068800</v>
      </c>
      <c r="F290" s="101"/>
      <c r="G290" s="101"/>
    </row>
    <row r="303" spans="1:7" ht="398.25" customHeight="1" x14ac:dyDescent="1.3">
      <c r="A303" s="87" t="s">
        <v>242</v>
      </c>
      <c r="B303" s="87"/>
      <c r="C303" s="87"/>
      <c r="D303" s="88"/>
      <c r="E303" s="88"/>
      <c r="F303" s="83" t="s">
        <v>243</v>
      </c>
      <c r="G303" s="83"/>
    </row>
    <row r="305" spans="1:2" ht="101.25" x14ac:dyDescent="1.3">
      <c r="A305" s="87"/>
      <c r="B305" s="87"/>
    </row>
  </sheetData>
  <sheetProtection selectLockedCells="1" selectUnlockedCells="1"/>
  <mergeCells count="473">
    <mergeCell ref="C47:D47"/>
    <mergeCell ref="C48:D48"/>
    <mergeCell ref="C49:D49"/>
    <mergeCell ref="C50:D50"/>
    <mergeCell ref="C45:D45"/>
    <mergeCell ref="C46:D46"/>
    <mergeCell ref="C41:D41"/>
    <mergeCell ref="C42:D42"/>
    <mergeCell ref="C43:D43"/>
    <mergeCell ref="C44:D44"/>
    <mergeCell ref="C36:D36"/>
    <mergeCell ref="C37:D37"/>
    <mergeCell ref="C38:D38"/>
    <mergeCell ref="C39:D39"/>
    <mergeCell ref="C40:D40"/>
    <mergeCell ref="C30:D3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23:D23"/>
    <mergeCell ref="C24:D24"/>
    <mergeCell ref="C25:D25"/>
    <mergeCell ref="C19:D19"/>
    <mergeCell ref="C20:D20"/>
    <mergeCell ref="C21:D21"/>
    <mergeCell ref="C22:D22"/>
    <mergeCell ref="C18:D18"/>
    <mergeCell ref="F288:G288"/>
    <mergeCell ref="F289:G289"/>
    <mergeCell ref="F290:G290"/>
    <mergeCell ref="F276:G276"/>
    <mergeCell ref="F277:G277"/>
    <mergeCell ref="F278:G278"/>
    <mergeCell ref="F279:G279"/>
    <mergeCell ref="F280:G280"/>
    <mergeCell ref="F281:G281"/>
    <mergeCell ref="F282:G282"/>
    <mergeCell ref="A283:G283"/>
    <mergeCell ref="C276:D276"/>
    <mergeCell ref="C277:D277"/>
    <mergeCell ref="C278:D278"/>
    <mergeCell ref="C279:D279"/>
    <mergeCell ref="F267:G267"/>
    <mergeCell ref="F268:G268"/>
    <mergeCell ref="F269:G269"/>
    <mergeCell ref="F270:G270"/>
    <mergeCell ref="F271:G271"/>
    <mergeCell ref="F272:G272"/>
    <mergeCell ref="F273:G273"/>
    <mergeCell ref="F274:G274"/>
    <mergeCell ref="F256:G256"/>
    <mergeCell ref="F257:G257"/>
    <mergeCell ref="F275:G275"/>
    <mergeCell ref="F258:G258"/>
    <mergeCell ref="F259:G259"/>
    <mergeCell ref="F260:G260"/>
    <mergeCell ref="F261:G261"/>
    <mergeCell ref="F262:G262"/>
    <mergeCell ref="F263:G263"/>
    <mergeCell ref="F264:G264"/>
    <mergeCell ref="F265:G265"/>
    <mergeCell ref="F266:G266"/>
    <mergeCell ref="F247:G247"/>
    <mergeCell ref="F248:G248"/>
    <mergeCell ref="F249:G249"/>
    <mergeCell ref="F250:G250"/>
    <mergeCell ref="F251:G251"/>
    <mergeCell ref="F252:G252"/>
    <mergeCell ref="F253:G253"/>
    <mergeCell ref="F254:G254"/>
    <mergeCell ref="F255:G255"/>
    <mergeCell ref="F238:G238"/>
    <mergeCell ref="F239:G239"/>
    <mergeCell ref="F240:G240"/>
    <mergeCell ref="F241:G241"/>
    <mergeCell ref="F242:G242"/>
    <mergeCell ref="F243:G243"/>
    <mergeCell ref="F244:G244"/>
    <mergeCell ref="F245:G245"/>
    <mergeCell ref="F246:G246"/>
    <mergeCell ref="F229:G229"/>
    <mergeCell ref="F230:G230"/>
    <mergeCell ref="F231:G231"/>
    <mergeCell ref="F232:G232"/>
    <mergeCell ref="F233:G233"/>
    <mergeCell ref="F234:G234"/>
    <mergeCell ref="F235:G235"/>
    <mergeCell ref="F236:G236"/>
    <mergeCell ref="F237:G237"/>
    <mergeCell ref="F220:G220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197:G197"/>
    <mergeCell ref="F198:G198"/>
    <mergeCell ref="F284:G284"/>
    <mergeCell ref="F285:G285"/>
    <mergeCell ref="F200:G200"/>
    <mergeCell ref="F201:G201"/>
    <mergeCell ref="F202:G202"/>
    <mergeCell ref="F203:G203"/>
    <mergeCell ref="F204:G204"/>
    <mergeCell ref="F205:G205"/>
    <mergeCell ref="F206:G206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188:G188"/>
    <mergeCell ref="F189:G189"/>
    <mergeCell ref="F192:G192"/>
    <mergeCell ref="F193:G193"/>
    <mergeCell ref="F194:G194"/>
    <mergeCell ref="F195:G195"/>
    <mergeCell ref="F180:G180"/>
    <mergeCell ref="F181:G181"/>
    <mergeCell ref="F182:G182"/>
    <mergeCell ref="F183:G183"/>
    <mergeCell ref="F184:G184"/>
    <mergeCell ref="F185:G185"/>
    <mergeCell ref="F186:G186"/>
    <mergeCell ref="F190:G190"/>
    <mergeCell ref="F191:G191"/>
    <mergeCell ref="F187:G187"/>
    <mergeCell ref="F178:G178"/>
    <mergeCell ref="F179:G179"/>
    <mergeCell ref="F14:G14"/>
    <mergeCell ref="F15:G15"/>
    <mergeCell ref="F16:G16"/>
    <mergeCell ref="F17:G17"/>
    <mergeCell ref="F53:G53"/>
    <mergeCell ref="F54:G54"/>
    <mergeCell ref="F171:G171"/>
    <mergeCell ref="F172:G172"/>
    <mergeCell ref="F173:G173"/>
    <mergeCell ref="F174:G174"/>
    <mergeCell ref="F175:G175"/>
    <mergeCell ref="F176:G176"/>
    <mergeCell ref="F177:G177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E90:E91"/>
    <mergeCell ref="F158:G158"/>
    <mergeCell ref="A158:A159"/>
    <mergeCell ref="B158:B159"/>
    <mergeCell ref="C158:D159"/>
    <mergeCell ref="E158:E159"/>
    <mergeCell ref="F159:G159"/>
    <mergeCell ref="F160:G160"/>
    <mergeCell ref="F161:G161"/>
    <mergeCell ref="C113:D113"/>
    <mergeCell ref="C114:D114"/>
    <mergeCell ref="C115:D115"/>
    <mergeCell ref="C116:D116"/>
    <mergeCell ref="C109:D109"/>
    <mergeCell ref="C110:D110"/>
    <mergeCell ref="C111:D111"/>
    <mergeCell ref="A105:D105"/>
    <mergeCell ref="C106:D106"/>
    <mergeCell ref="C107:D107"/>
    <mergeCell ref="C108:D108"/>
    <mergeCell ref="C102:D102"/>
    <mergeCell ref="C103:D103"/>
    <mergeCell ref="C104:D104"/>
    <mergeCell ref="A90:A91"/>
    <mergeCell ref="F1:G1"/>
    <mergeCell ref="F2:G2"/>
    <mergeCell ref="A12:G12"/>
    <mergeCell ref="F7:G11"/>
    <mergeCell ref="A56:A57"/>
    <mergeCell ref="B56:B57"/>
    <mergeCell ref="C56:D57"/>
    <mergeCell ref="E56:E57"/>
    <mergeCell ref="A3:G3"/>
    <mergeCell ref="E7:E11"/>
    <mergeCell ref="C7:D11"/>
    <mergeCell ref="C14:D14"/>
    <mergeCell ref="C15:D15"/>
    <mergeCell ref="C16:D16"/>
    <mergeCell ref="C17:D17"/>
    <mergeCell ref="C53:D53"/>
    <mergeCell ref="A7:A11"/>
    <mergeCell ref="B7:B11"/>
    <mergeCell ref="F52:G52"/>
    <mergeCell ref="C13:D13"/>
    <mergeCell ref="F13:G13"/>
    <mergeCell ref="F55:G55"/>
    <mergeCell ref="C52:D52"/>
    <mergeCell ref="C55:D55"/>
    <mergeCell ref="C73:D73"/>
    <mergeCell ref="C74:D74"/>
    <mergeCell ref="C70:D70"/>
    <mergeCell ref="C72:D72"/>
    <mergeCell ref="A71:D71"/>
    <mergeCell ref="C77:D77"/>
    <mergeCell ref="C75:D75"/>
    <mergeCell ref="C76:D76"/>
    <mergeCell ref="C61:D61"/>
    <mergeCell ref="C54:D54"/>
    <mergeCell ref="C66:D66"/>
    <mergeCell ref="C67:D67"/>
    <mergeCell ref="C68:D68"/>
    <mergeCell ref="C69:D69"/>
    <mergeCell ref="C62:D62"/>
    <mergeCell ref="C63:D63"/>
    <mergeCell ref="C64:D64"/>
    <mergeCell ref="C65:D65"/>
    <mergeCell ref="C58:D58"/>
    <mergeCell ref="C59:D59"/>
    <mergeCell ref="C60:D60"/>
    <mergeCell ref="C78:D78"/>
    <mergeCell ref="C79:D79"/>
    <mergeCell ref="C80:D80"/>
    <mergeCell ref="C87:D87"/>
    <mergeCell ref="C88:D88"/>
    <mergeCell ref="C83:D83"/>
    <mergeCell ref="C84:D84"/>
    <mergeCell ref="C85:D85"/>
    <mergeCell ref="C81:D81"/>
    <mergeCell ref="C82:D82"/>
    <mergeCell ref="C86:D86"/>
    <mergeCell ref="B90:B91"/>
    <mergeCell ref="C90:D91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112:D112"/>
    <mergeCell ref="C119:D119"/>
    <mergeCell ref="C120:D120"/>
    <mergeCell ref="C121:D121"/>
    <mergeCell ref="C122:D122"/>
    <mergeCell ref="C117:D117"/>
    <mergeCell ref="C118:D118"/>
    <mergeCell ref="C128:D128"/>
    <mergeCell ref="C129:D129"/>
    <mergeCell ref="C130:D130"/>
    <mergeCell ref="C123:D123"/>
    <mergeCell ref="C124:D124"/>
    <mergeCell ref="C125:D125"/>
    <mergeCell ref="C126:D126"/>
    <mergeCell ref="C127:D127"/>
    <mergeCell ref="C134:D134"/>
    <mergeCell ref="C135:D135"/>
    <mergeCell ref="C136:D136"/>
    <mergeCell ref="C137:D137"/>
    <mergeCell ref="C138:D138"/>
    <mergeCell ref="C131:D131"/>
    <mergeCell ref="C132:D132"/>
    <mergeCell ref="C133:D133"/>
    <mergeCell ref="C143:D143"/>
    <mergeCell ref="C144:D144"/>
    <mergeCell ref="C139:D139"/>
    <mergeCell ref="C140:D140"/>
    <mergeCell ref="C141:D141"/>
    <mergeCell ref="C142:D142"/>
    <mergeCell ref="C150:D150"/>
    <mergeCell ref="C151:D151"/>
    <mergeCell ref="C152:D152"/>
    <mergeCell ref="C153:D153"/>
    <mergeCell ref="C145:D145"/>
    <mergeCell ref="C146:D146"/>
    <mergeCell ref="C147:D147"/>
    <mergeCell ref="C148:D148"/>
    <mergeCell ref="C149:D149"/>
    <mergeCell ref="C160:D160"/>
    <mergeCell ref="C161:D161"/>
    <mergeCell ref="C162:D162"/>
    <mergeCell ref="C163:D163"/>
    <mergeCell ref="C154:D154"/>
    <mergeCell ref="C155:D155"/>
    <mergeCell ref="A156:D156"/>
    <mergeCell ref="C157:D157"/>
    <mergeCell ref="C169:D169"/>
    <mergeCell ref="C170:D170"/>
    <mergeCell ref="C171:D171"/>
    <mergeCell ref="C172:D172"/>
    <mergeCell ref="A173:D173"/>
    <mergeCell ref="C164:D164"/>
    <mergeCell ref="C165:D165"/>
    <mergeCell ref="C166:D166"/>
    <mergeCell ref="C167:D167"/>
    <mergeCell ref="C168:D168"/>
    <mergeCell ref="C175:D175"/>
    <mergeCell ref="C176:D176"/>
    <mergeCell ref="C177:D177"/>
    <mergeCell ref="C174:D174"/>
    <mergeCell ref="C178:D178"/>
    <mergeCell ref="C180:D180"/>
    <mergeCell ref="C179:D179"/>
    <mergeCell ref="C182:D182"/>
    <mergeCell ref="C181:D181"/>
    <mergeCell ref="C183:D183"/>
    <mergeCell ref="C184:D184"/>
    <mergeCell ref="C188:D188"/>
    <mergeCell ref="C185:D185"/>
    <mergeCell ref="C186:D186"/>
    <mergeCell ref="C187:D187"/>
    <mergeCell ref="C192:D192"/>
    <mergeCell ref="C189:D189"/>
    <mergeCell ref="C190:D190"/>
    <mergeCell ref="C191:D191"/>
    <mergeCell ref="C209:D209"/>
    <mergeCell ref="C210:D210"/>
    <mergeCell ref="C211:D211"/>
    <mergeCell ref="C202:D202"/>
    <mergeCell ref="C203:D203"/>
    <mergeCell ref="C204:D204"/>
    <mergeCell ref="C205:D205"/>
    <mergeCell ref="C206:D206"/>
    <mergeCell ref="C216:D216"/>
    <mergeCell ref="C212:D212"/>
    <mergeCell ref="C213:D213"/>
    <mergeCell ref="A214:D214"/>
    <mergeCell ref="C215:D215"/>
    <mergeCell ref="C200:D200"/>
    <mergeCell ref="C201:D201"/>
    <mergeCell ref="C193:D193"/>
    <mergeCell ref="C194:D194"/>
    <mergeCell ref="A195:D195"/>
    <mergeCell ref="C197:D197"/>
    <mergeCell ref="C196:D196"/>
    <mergeCell ref="C207:D207"/>
    <mergeCell ref="C208:D208"/>
    <mergeCell ref="C226:D226"/>
    <mergeCell ref="C227:D227"/>
    <mergeCell ref="C228:D228"/>
    <mergeCell ref="C229:D229"/>
    <mergeCell ref="C230:D230"/>
    <mergeCell ref="C221:D221"/>
    <mergeCell ref="C222:D222"/>
    <mergeCell ref="C223:D223"/>
    <mergeCell ref="C224:D224"/>
    <mergeCell ref="C225:D225"/>
    <mergeCell ref="C217:D217"/>
    <mergeCell ref="C218:D218"/>
    <mergeCell ref="C219:D219"/>
    <mergeCell ref="C220:D220"/>
    <mergeCell ref="F157:G157"/>
    <mergeCell ref="C254:D254"/>
    <mergeCell ref="C255:D255"/>
    <mergeCell ref="C256:D256"/>
    <mergeCell ref="C247:D247"/>
    <mergeCell ref="C248:D248"/>
    <mergeCell ref="C249:D249"/>
    <mergeCell ref="C250:D250"/>
    <mergeCell ref="C251:D251"/>
    <mergeCell ref="C244:D244"/>
    <mergeCell ref="C245:D245"/>
    <mergeCell ref="C246:D246"/>
    <mergeCell ref="C238:D238"/>
    <mergeCell ref="C239:D239"/>
    <mergeCell ref="C240:D240"/>
    <mergeCell ref="C241:D241"/>
    <mergeCell ref="C252:D252"/>
    <mergeCell ref="C253:D253"/>
    <mergeCell ref="C235:D235"/>
    <mergeCell ref="C236:D236"/>
    <mergeCell ref="C234:D234"/>
    <mergeCell ref="C242:D242"/>
    <mergeCell ref="C243:D243"/>
    <mergeCell ref="C237:D237"/>
    <mergeCell ref="C231:D231"/>
    <mergeCell ref="C232:D232"/>
    <mergeCell ref="C233:D233"/>
    <mergeCell ref="A305:B305"/>
    <mergeCell ref="A303:C303"/>
    <mergeCell ref="D303:E303"/>
    <mergeCell ref="C287:D287"/>
    <mergeCell ref="C288:D288"/>
    <mergeCell ref="C289:D289"/>
    <mergeCell ref="C290:D290"/>
    <mergeCell ref="C280:D280"/>
    <mergeCell ref="C281:D281"/>
    <mergeCell ref="A282:D282"/>
    <mergeCell ref="C286:D286"/>
    <mergeCell ref="C284:D284"/>
    <mergeCell ref="C285:D285"/>
    <mergeCell ref="C267:D267"/>
    <mergeCell ref="C268:D268"/>
    <mergeCell ref="C269:D269"/>
    <mergeCell ref="C270:D270"/>
    <mergeCell ref="F303:G303"/>
    <mergeCell ref="C272:D272"/>
    <mergeCell ref="C273:D273"/>
    <mergeCell ref="C274:D274"/>
    <mergeCell ref="C275:D275"/>
    <mergeCell ref="C264:D264"/>
    <mergeCell ref="C265:D265"/>
    <mergeCell ref="C266:D266"/>
    <mergeCell ref="C257:D257"/>
    <mergeCell ref="C258:D258"/>
    <mergeCell ref="C259:D259"/>
    <mergeCell ref="C260:D260"/>
    <mergeCell ref="C261:D261"/>
    <mergeCell ref="C263:D263"/>
    <mergeCell ref="C271:D271"/>
    <mergeCell ref="C262:D262"/>
    <mergeCell ref="F286:G286"/>
    <mergeCell ref="F287:G287"/>
    <mergeCell ref="A51:D51"/>
    <mergeCell ref="A89:D89"/>
    <mergeCell ref="C198:D198"/>
    <mergeCell ref="C199:D199"/>
    <mergeCell ref="F199:G199"/>
    <mergeCell ref="F18:G18"/>
    <mergeCell ref="F19:G19"/>
    <mergeCell ref="F20:G20"/>
    <mergeCell ref="F21:G21"/>
    <mergeCell ref="F31:G31"/>
    <mergeCell ref="F30:G30"/>
    <mergeCell ref="F29:G29"/>
    <mergeCell ref="F28:G28"/>
    <mergeCell ref="F27:G27"/>
    <mergeCell ref="F26:G26"/>
    <mergeCell ref="F25:G25"/>
    <mergeCell ref="F24:G24"/>
    <mergeCell ref="F23:G23"/>
    <mergeCell ref="F22:G22"/>
    <mergeCell ref="F39:G39"/>
    <mergeCell ref="F38:G38"/>
    <mergeCell ref="F37:G37"/>
    <mergeCell ref="F36:G36"/>
    <mergeCell ref="F196:G196"/>
    <mergeCell ref="F35:G35"/>
    <mergeCell ref="F34:G34"/>
    <mergeCell ref="F33:G33"/>
    <mergeCell ref="F32:G32"/>
    <mergeCell ref="F51:G51"/>
    <mergeCell ref="F50:G50"/>
    <mergeCell ref="F49:G49"/>
    <mergeCell ref="F48:G48"/>
    <mergeCell ref="F47:G47"/>
    <mergeCell ref="F46:G46"/>
    <mergeCell ref="F45:G45"/>
    <mergeCell ref="F44:G44"/>
    <mergeCell ref="F43:G43"/>
    <mergeCell ref="F42:G42"/>
    <mergeCell ref="F41:G41"/>
    <mergeCell ref="F40:G40"/>
  </mergeCells>
  <pageMargins left="0.59055118110236227" right="0.39370078740157483" top="0.59055118110236227" bottom="1.1811023622047245" header="0" footer="0"/>
  <pageSetup paperSize="9" scale="12" firstPageNumber="2" fitToWidth="0" fitToHeight="0" orientation="portrait" useFirstPageNumber="1" horizontalDpi="300" verticalDpi="300" r:id="rId1"/>
  <headerFooter alignWithMargins="0">
    <oddHeader>&amp;C&amp;"Times New Roman,обычный"&amp;50&amp;P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</vt:lpstr>
      <vt:lpstr>НА</vt:lpstr>
      <vt:lpstr>З!Заголовки_для_печати</vt:lpstr>
      <vt:lpstr>НА!Заголовки_для_печати</vt:lpstr>
      <vt:lpstr>З!Область_печати</vt:lpstr>
      <vt:lpstr>НА!Область_печати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Тітенкова Юлія</dc:creator>
  <cp:lastModifiedBy>User</cp:lastModifiedBy>
  <cp:lastPrinted>2020-12-22T14:17:50Z</cp:lastPrinted>
  <dcterms:created xsi:type="dcterms:W3CDTF">2015-06-05T18:19:34Z</dcterms:created>
  <dcterms:modified xsi:type="dcterms:W3CDTF">2020-12-22T14:17:52Z</dcterms:modified>
</cp:coreProperties>
</file>