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 ФМХ\Otdel\ДЛЯ РУКОВОДСТА\2026 рік новий\ПУБЛІЧНІ Інвестиції\КОНСОЛІДОВАНИЙ ПЕРЕЛІК зміни 3 (Суб ДБ 348 млн)\Публікація на сайті\"/>
    </mc:Choice>
  </mc:AlternateContent>
  <bookViews>
    <workbookView xWindow="0" yWindow="0" windowWidth="28800" windowHeight="10590"/>
  </bookViews>
  <sheets>
    <sheet name="Зведений перелік на 28.05.26" sheetId="2" r:id="rId1"/>
  </sheets>
  <definedNames>
    <definedName name="_xlnm.Print_Titles" localSheetId="0">'Зведений перелік на 28.05.26'!$4:$6</definedName>
    <definedName name="_xlnm.Print_Area" localSheetId="0">'Зведений перелік на 28.05.26'!$A$1:$K$87</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2" l="1"/>
  <c r="I10" i="2" l="1"/>
  <c r="I11" i="2"/>
  <c r="I12" i="2"/>
  <c r="I14" i="2"/>
  <c r="I20" i="2"/>
  <c r="I22" i="2"/>
  <c r="I24" i="2"/>
  <c r="I25" i="2"/>
  <c r="I31" i="2"/>
  <c r="I33" i="2"/>
  <c r="I34" i="2"/>
  <c r="I36" i="2"/>
  <c r="I37" i="2"/>
  <c r="I38" i="2"/>
  <c r="I39" i="2"/>
  <c r="I40" i="2"/>
  <c r="I41" i="2"/>
  <c r="G86" i="2"/>
  <c r="H86" i="2"/>
  <c r="G80" i="2"/>
  <c r="H80" i="2"/>
  <c r="G69" i="2"/>
  <c r="H69" i="2"/>
  <c r="G61" i="2"/>
  <c r="H61" i="2"/>
  <c r="I9" i="2"/>
  <c r="F69" i="2"/>
  <c r="F59" i="2" l="1"/>
  <c r="I59" i="2" s="1"/>
  <c r="F60" i="2"/>
  <c r="I60" i="2" s="1"/>
  <c r="F56" i="2"/>
  <c r="F58" i="2"/>
  <c r="I58" i="2" s="1"/>
  <c r="F57" i="2"/>
  <c r="I57" i="2" s="1"/>
  <c r="H46" i="2"/>
  <c r="G46" i="2"/>
  <c r="F46" i="2"/>
  <c r="F49" i="2"/>
  <c r="H48" i="2"/>
  <c r="G48" i="2"/>
  <c r="F48" i="2"/>
  <c r="I54" i="2"/>
  <c r="F52" i="2"/>
  <c r="F53" i="2"/>
  <c r="F50" i="2"/>
  <c r="F18" i="2"/>
  <c r="I18" i="2" s="1"/>
  <c r="F16" i="2"/>
  <c r="I16" i="2" s="1"/>
  <c r="F32" i="2"/>
  <c r="I32" i="2" s="1"/>
  <c r="F30" i="2"/>
  <c r="I30" i="2" s="1"/>
  <c r="F28" i="2"/>
  <c r="I28" i="2" s="1"/>
  <c r="H17" i="2"/>
  <c r="F17" i="2"/>
  <c r="G27" i="2"/>
  <c r="F27" i="2"/>
  <c r="I27" i="2" s="1"/>
  <c r="G21" i="2"/>
  <c r="F21" i="2"/>
  <c r="H19" i="2"/>
  <c r="G19" i="2"/>
  <c r="F19" i="2"/>
  <c r="F29" i="2"/>
  <c r="I29" i="2" s="1"/>
  <c r="H15" i="2"/>
  <c r="G15" i="2"/>
  <c r="F15" i="2"/>
  <c r="F23" i="2"/>
  <c r="I23" i="2" s="1"/>
  <c r="F26" i="2"/>
  <c r="I26" i="2" s="1"/>
  <c r="F13" i="2"/>
  <c r="F85" i="2" l="1"/>
  <c r="F7" i="2"/>
  <c r="G85" i="2"/>
  <c r="G7" i="2"/>
  <c r="G84" i="2" s="1"/>
  <c r="H85" i="2"/>
  <c r="H7" i="2"/>
  <c r="I21" i="2"/>
  <c r="I17" i="2"/>
  <c r="F86" i="2"/>
  <c r="I13" i="2"/>
  <c r="H42" i="2"/>
  <c r="I15" i="2"/>
  <c r="I19" i="2"/>
  <c r="G42" i="2"/>
  <c r="F42" i="2"/>
  <c r="I7" i="2" l="1"/>
  <c r="H84" i="2"/>
  <c r="I63" i="2" l="1"/>
  <c r="F61" i="2"/>
  <c r="I68" i="2"/>
  <c r="I67" i="2"/>
  <c r="I83" i="2" l="1"/>
  <c r="I82" i="2"/>
  <c r="I80" i="2" s="1"/>
  <c r="F80" i="2"/>
  <c r="I79" i="2"/>
  <c r="I78" i="2"/>
  <c r="I77" i="2"/>
  <c r="I76" i="2"/>
  <c r="I74" i="2"/>
  <c r="I73" i="2"/>
  <c r="I72" i="2"/>
  <c r="I71" i="2"/>
  <c r="I66" i="2"/>
  <c r="I65" i="2"/>
  <c r="I64" i="2"/>
  <c r="I56" i="2"/>
  <c r="I53" i="2"/>
  <c r="I52" i="2"/>
  <c r="I51" i="2"/>
  <c r="I50" i="2"/>
  <c r="I49" i="2"/>
  <c r="I48" i="2"/>
  <c r="I47" i="2"/>
  <c r="I46" i="2"/>
  <c r="I45" i="2"/>
  <c r="I44" i="2"/>
  <c r="I69" i="2" l="1"/>
  <c r="I85" i="2"/>
  <c r="I61" i="2"/>
  <c r="I86" i="2"/>
  <c r="I42" i="2"/>
  <c r="F84" i="2"/>
  <c r="F87" i="2" s="1"/>
  <c r="I84" i="2" l="1"/>
</calcChain>
</file>

<file path=xl/sharedStrings.xml><?xml version="1.0" encoding="utf-8"?>
<sst xmlns="http://schemas.openxmlformats.org/spreadsheetml/2006/main" count="368" uniqueCount="177">
  <si>
    <t>№ п/п</t>
  </si>
  <si>
    <t>Назва публічного інвестиційного проекту/програми публічних інвестицій</t>
  </si>
  <si>
    <t>Сектор / галузь</t>
  </si>
  <si>
    <t>Розподіл публічних інвестицій на підготовку та реалізацію публічних інвестиційних проектів та програм публічних інвестицій</t>
  </si>
  <si>
    <t>Джерела та механізм фінансового забезпечення</t>
  </si>
  <si>
    <t>2026 рік</t>
  </si>
  <si>
    <t>2027 рік</t>
  </si>
  <si>
    <t>2028 рік</t>
  </si>
  <si>
    <t xml:space="preserve">Розпочаті публічні інвестиційні проекти (програми публічних інвестицій):  </t>
  </si>
  <si>
    <t xml:space="preserve">Нові публічні інвестиційні проекти (програми публічних інвестицій):  </t>
  </si>
  <si>
    <t>Освіта і наука</t>
  </si>
  <si>
    <t>Охорона здоров'я</t>
  </si>
  <si>
    <t>Соціальна сфера</t>
  </si>
  <si>
    <t>Муніципальна інфраструктура та послуги</t>
  </si>
  <si>
    <t>Культура та інформація</t>
  </si>
  <si>
    <t>грн</t>
  </si>
  <si>
    <t>121125-CEBB18D1</t>
  </si>
  <si>
    <t>261025-B26D9313</t>
  </si>
  <si>
    <t>Реконструкція житлового корпусу № 1 КЗ “Зеленопільській психоневрологічний інтернат” за адресою: с. Зелене поле, Криворізького району, вул. Південна, 46А (у тому числі виготовлення проєктно-кошторисної документації)</t>
  </si>
  <si>
    <t>251025-67879360</t>
  </si>
  <si>
    <t>131125-641853F5</t>
  </si>
  <si>
    <t xml:space="preserve">Капітальний ремонт пожежного резервуару комунального закладу “Криничанський психоневрологічний інтернат” Дніпропетровської обласної ради” </t>
  </si>
  <si>
    <t>загальний фонд обласного бюджету</t>
  </si>
  <si>
    <t>Будівництво споруди цивільного захисту з улаштуванням переходу у комунальному закладі “Дніпропетровський дитячій будинок-інтернат” Дніпропетровської обласної ради</t>
  </si>
  <si>
    <t>Будівництво свердловини та пожежної вежі у комунальному закладі “Верхівцевський психоневрологічний інтернат” Дніпропетровської обласної ради" за адресою: Дніпропетровська область, місто Верхівцеве, вул. Залізнична, 1а</t>
  </si>
  <si>
    <t>160925-DCC7ECB5</t>
  </si>
  <si>
    <t>Реконструкція будівлі КЗ “Дніпропетровська обласна клінічна офтальмологічна лікарня” в комплексі забудови пл. Жовтнева, 14, м. Дніпропетровськ</t>
  </si>
  <si>
    <t>160925-BE1A636A</t>
  </si>
  <si>
    <t>Реставрація з пристосуванням частини приміщень неврологічного відділення КП "Дніпропетровська обласна клінічна лікарня ім. І.І. Мечникова" ДОР" (нововиявлена пам'ятка архітектури місцевого значення, охор. №10145/1) за адресою: пл. Соборна, 14, м. Дніпро</t>
  </si>
  <si>
    <t>160925-D8527168</t>
  </si>
  <si>
    <t>Реконструкція будівлі головного корпусу (блоки № 1,2,3) КЗ “ДОДКЛ” ДОР” по вул. Космічній, 13, м. Дніпро, в межах землекористування</t>
  </si>
  <si>
    <t>160925-00C5B347</t>
  </si>
  <si>
    <t>Нове будівництво хірургічного корпусу (з переходом) КП “Дніпропетровська обласна дитяча лікарня” ДОР” за адресою: вул.Космічна,13, м. Дніпро</t>
  </si>
  <si>
    <t>231025-A1FD923B</t>
  </si>
  <si>
    <t>Нове будівництво захисної споруди цивільного захисту № 1 для КП “Регіональний медичний центр родинного здоров’я” Дніпропетровської обласної ради” за адресою: вул. Космічна, 13, м. Дніпро</t>
  </si>
  <si>
    <t>081025-0865DDFD</t>
  </si>
  <si>
    <t>Реконструкція відділення постінтенсивного догляду та виходжування новонароджених КЗ “Дніпропетровський обласний перинатальний центр зі стаціонаром” ДОР по вул. Космічна, 17 в м. Дніпропетровськ</t>
  </si>
  <si>
    <t>160925-F1C22CC6</t>
  </si>
  <si>
    <t>Реконструкція Комунального некомерційного підприємства “Міський пологовий будинок №1” Дніпровської міської ради за адресою: вул. Воскресенська, будинок 2, м. Дніпро</t>
  </si>
  <si>
    <t>160925-CA51D59D</t>
  </si>
  <si>
    <t>Реконструкція відділення екстреної медичної допомоги КП “Новомосковська центральна районна лікарня” Дніпропетровської обласної ради” за адресою: м. Новомосковськ, вул. Гетьманська, 238</t>
  </si>
  <si>
    <t>160925-C3E5C674</t>
  </si>
  <si>
    <t>Капітальний ремонт будівлі нового хірургічного корпусу комунального закладу “Дніпропетровська обласна клінічна лікарня ім. І.І. Мечникова” з утеплюванням фасаду та підсиленням опорних ділянок спирання плит перекриття по блокам “А” і “Д”. Коригування</t>
  </si>
  <si>
    <t>160925-8C9A73F5</t>
  </si>
  <si>
    <t>Капітальний ремонт будівлі КНП “Міська клінічна лікарня №4” Дніпровської міської ради за адресою: м. Дніпро, вул. Ближня, 31. Коригування</t>
  </si>
  <si>
    <t>160925-150D62B9</t>
  </si>
  <si>
    <t>Нове будівництво Центру дитячої онкогематології та трансплантації кісткового мозку для КП “Регіональний медичний центр родинного здоров’я” Дніпропетровської обласної ради” за адресою: вул. Космічна, 13, м. Дніпро</t>
  </si>
  <si>
    <t>201125-033725DB</t>
  </si>
  <si>
    <t>Троїцький собор в м. Новомосковську – реставрація. Коригування (у т.ч. ПКД)</t>
  </si>
  <si>
    <t>201125-DC44622A</t>
  </si>
  <si>
    <t>191125-48F88F44</t>
  </si>
  <si>
    <t>201125-4C83692C</t>
  </si>
  <si>
    <t>Нове будівництво протирадіаційного укриття (ПРУ) за адресою: Дніпропетровська область, Дніпровський район, смт Петриківка, проспект Петра Калнишевського, в районі будинку 36А (у т.ч. ПКД)</t>
  </si>
  <si>
    <t>111125-ED4B747A</t>
  </si>
  <si>
    <t>201125-D85CF8D4</t>
  </si>
  <si>
    <t>Ремонт (реставраційний) покрівлі будівлі КЗК "Дніпропетровський національний історичний музей ім. Д.І.Яворницького” ДОР” за адресою: просп. Д.Яворницького, 18, м. Дніпро</t>
  </si>
  <si>
    <t>201125-60931E9A</t>
  </si>
  <si>
    <t>Ремонтно-реставраційні роботи на  фасаді пам’ятки архітектури національного значення "Будинок театру" КПК "Дніпровський академічний театр драми  та комедії" ДОР за адресою: м. Дніпро, пр. Д.Яворницького , 97</t>
  </si>
  <si>
    <t>191125-E2D1FC90</t>
  </si>
  <si>
    <t>Реставраційні робіти на  фасаді пам’ятки архітектури національного значення "Будинок міської управи" КЗ "Дніпропетровський фаховий мистецько-художній коледж культури" ДОР" за адресою: м. Дніпро, просп. Д. Яворницького, 47</t>
  </si>
  <si>
    <t>120925-8FDF4E31</t>
  </si>
  <si>
    <t>211025-251E6B2D</t>
  </si>
  <si>
    <t>Нове будівництво протирадіаційного укриття (ПРУ) для Криворізької гімназії № 89 “Потенціал” Криворізької міської ради за адресою: вул. Мальовнича, буд. 1А, м. Кривий Ріг, Дніпропетровської обл., 50054</t>
  </si>
  <si>
    <t>120925-7871EC08</t>
  </si>
  <si>
    <t>Капітальний ремонт Криворізької загальноосвітньої школи I-III ступенів № 89 Криворізької міської ради Дніпропетровської області за адресою: 50054, місто Кривий Ріг, вулиця Мальовнича, будинок 1А</t>
  </si>
  <si>
    <t>121125-A39575EE</t>
  </si>
  <si>
    <t xml:space="preserve">Нове будівництво протирадіаційного укриття (ПРУ) для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t>
  </si>
  <si>
    <t>120925-D1A23C2B</t>
  </si>
  <si>
    <t>Капітальний ремонт Комунального закладу “Дошкільний навчальний заклад (ясла-садок) № 295” Криворізької міської ради за адресою: мікрорайон Сонячний, 3-Б, м. Кривий Ріг, Дніпропетровська область</t>
  </si>
  <si>
    <t>121125-4ED510B7</t>
  </si>
  <si>
    <t>Нове будівництво протирадіаційного укриття (ПРУ) для Криворізького ліцею № 95 Криворізької міської ради за адресою: вул. Соборності, буд. 20А, м. Кривий Ріг, Дніпропетровська обл., 50006</t>
  </si>
  <si>
    <t>120925-34EB55C5</t>
  </si>
  <si>
    <t>Капітальний ремонт Криворізької гімназії № 95 за адресою: вул. Соборності, 20А, м. Кривий Ріг, Дніпропетровська область</t>
  </si>
  <si>
    <t>120925-A58ABF0C</t>
  </si>
  <si>
    <t>Капітальний ремонт Комунального закладу “Дошкільний навчальний заклад (ясла-садок) комбінованого типу №201” Криворізької міської ради за адресою: вул. Алмазна, 41, м. Кривий Ріг, Дніпропетровська область</t>
  </si>
  <si>
    <t>120925-5D577461</t>
  </si>
  <si>
    <t>Капітальний ремонт Криворізького Центрально-Міського ліцею Криворізької міської ради за адресою: вул. Лермонтова, 12, м. Кривий Ріг, Дніпропетровська область</t>
  </si>
  <si>
    <t>120925-CB1A942A</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</si>
  <si>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Військове містечко-35, будинок 25а</t>
  </si>
  <si>
    <t>120925-4B9EBFEB</t>
  </si>
  <si>
    <t>Капітальний ремонт будівлі Криворізької загальноосвітньої школи I-III ступенів № 85 Криворізької міської ради Дніпропетровської області за адресою: 50046, місто Кривий Ріг, мікрорайон Всебратське-2, будинок 65б</t>
  </si>
  <si>
    <t>120925-0D818241</t>
  </si>
  <si>
    <t>Реконструкція Комунального закладу “Дошкільний навчальний заклад (ясла-садок) № 70” Криворізької міської ради за адресою: вул. Кривбасівська, 54-А, м. Кривий Ріг, Дніпропетровська область</t>
  </si>
  <si>
    <t>121125-18DF10F7</t>
  </si>
  <si>
    <t>Реконструкція технічного підвалу під споруду подвійного призначення (СПП) із захисними властивостями протирадіаційного укриття (ПРУ) для Комунального закладу дошкільної освіти (ясла-садок) комбінованого типу № 70 Криворізької міської ради за адресою: вул. Кривбасівська, 54-А, м. Кривий Ріг, Дніпропетровська область, 50024</t>
  </si>
  <si>
    <t>120925-0A0B75AB</t>
  </si>
  <si>
    <t>Реконструкція Криворізької загальноосвітньої школи І-ІІІ ступенів № 37 Криворізької міської ради за адресою: вул. Таісії Буряченко, 17, м. Кривий Ріг, Дніпропетровська область</t>
  </si>
  <si>
    <t>120925-3C2A41F0</t>
  </si>
  <si>
    <t>Капітальний ремонт Комунального закладу “Дошкільний навчальний заклад (ясла-садок) № 260” Криворізької міської ради за адресою: вул. Доватора, 5А, м. Кривий Ріг, Дніпропетровська область</t>
  </si>
  <si>
    <t>120925-22267E52</t>
  </si>
  <si>
    <t>Капітальний ремонт Комунального закладу “Дошкільний навчальний заклад (ясла-садок) № 180” Криворізької міської ради за адресою: вул. Віталія Матусевича, 8а, м. Кривий Ріг, Дніпропетровська область</t>
  </si>
  <si>
    <t>120925-D35031F2</t>
  </si>
  <si>
    <t>Капітальний ремонт Криворізької загальноосвітньої спеціалізованої школи I-III ступенів № 4 з поглибленим вивченням іноземних мов Криворізької міської ради за адресою: вул. Героїв АТО, 15, м. Кривий Ріг, Дніпропетровська область</t>
  </si>
  <si>
    <t>120925-5F9FDBE5</t>
  </si>
  <si>
    <t>Капітальний ремонт Криворізької загальноосвітньої школи І-ІІІ ступенів № 60 Криворізької міської ради за адресою: вул. Українська, 66, м. Кривий Ріг, Дніпропетровська область</t>
  </si>
  <si>
    <t>120925-0DD72326</t>
  </si>
  <si>
    <t>Капітальний ремонт КЗО “Божедарівська середня загальноосвітня школа І – ІІІ ступенів” Криничанської районної ради (чотири філії) вул. Лагерна, 14-Б, смт Щорськ, Криничанський район, Дніпропетровська область</t>
  </si>
  <si>
    <t>120925-1C8470F2</t>
  </si>
  <si>
    <t>Реконструкція будівлі дитячого садка в с. Чкалове Нікопольського району Дніпропетровської області (коригування)</t>
  </si>
  <si>
    <t>120925-D287A610</t>
  </si>
  <si>
    <t>Капітальний ремонт (санація) будівель дитячого дошкільного навчального закладу № 2 “Ромашка”, за адресою: вул. Шкільна, 19Б, смт Софіївка, Софіївського району, Дніпропетровської області</t>
  </si>
  <si>
    <t xml:space="preserve">121125-D8B9C294 </t>
  </si>
  <si>
    <t>Нове будівництво протирадіаційного укриття (ПРУ) для Криворізького Центрально-Міського ліцею Криворізької міської ради Дніпропетровської області за адресою: просп. Центральний, будинок 12, м. Кривий Ріг, Дніпропетровська обл., 50002 (у т.ч. ПКД)</t>
  </si>
  <si>
    <t>061125-7DDA0867</t>
  </si>
  <si>
    <t>Капітальний ремонт з енергомодернізацією будівлі гуртожитку, що розташована за адресою: вул. Сергія Колачевського, 133, м. Кривий Ріг Дніпропетровської області</t>
  </si>
  <si>
    <t>Придбання обладнання, техніки, машин, механізмів та устаткування  для збирання,  перевезення, оброблення побутових відходів та відходів, що утворилися  через пошкодження (руйнування) будівель та споруд унаслідок бойових дій, терористичних актів, диверсій  або проведення робіт з ліквідації їх наслідків</t>
  </si>
  <si>
    <t>241025-4D8D4609</t>
  </si>
  <si>
    <t>271025-6CAA4BDF</t>
  </si>
  <si>
    <t>Департамент житлово-комунального господарства та будівництва облдержадміністрації</t>
  </si>
  <si>
    <t>загальний фонд обласного бюджету
 (співфінансування)</t>
  </si>
  <si>
    <t>Головний
розпорядник
бюджетних
коштів</t>
  </si>
  <si>
    <t>Унікальний
ідентифікатор
публічного
інвестиційного
проекту /
програми
публічних
інвестицій</t>
  </si>
  <si>
    <t>Бал за пріоритезацією в єдиному проектному портфелі публічних інвестицій області (для нових проектів /програм)</t>
  </si>
  <si>
    <t>Консолідований перелік 
публічних інвестиційних проектів та програм публічних інвестицій єдиного проектного портфеля публічних інвестицій Дніпропетровської області і розподіл публічних інвестицій на їх підготовку та реалізацію на 2026-2028 роки у розрізі джерел і механізмів фінансового забезпечення</t>
  </si>
  <si>
    <t>загальний фонд обласного бюджету
 (співфінансування), субвенція з державного бюджету</t>
  </si>
  <si>
    <t>Капітальний ремонт Комунального закладу дошкільної освіти (ясла-садок) № 301 Криворізької міської ради за адресою: бульвар Вечірній, буд. 24, м. Кривий Ріг, Дніпропетровська область”</t>
  </si>
  <si>
    <t>вільні залишки коштів обласного бюджету</t>
  </si>
  <si>
    <t>загальний фонд обласного бюджету, вільні залишки коштів обласного бюджету</t>
  </si>
  <si>
    <t>Реконструкція будівлі головного корпусу КП “Криворізька міська клінічна лікарня №2” Криворізької міської ради за адресою: Дніпропетровська область, м. Кривий Ріг, майдан 30-річчя Перемоги, 2 (у т. ч. ПКД)</t>
  </si>
  <si>
    <t>110326-6279F76D</t>
  </si>
  <si>
    <t>260326-CE312FF2</t>
  </si>
  <si>
    <t>180326-5D92B354</t>
  </si>
  <si>
    <t>Реконструкція частини приміщень Головного корпусу КНТ “Дніпропетровська обласна клінічна лікарня ім. І.І. Мечникова” ДОР” під Центр комбустіології та реконструктивної хірургії, за адресою: пл. Соборна,14, м.Дніпро</t>
  </si>
  <si>
    <t>130326-B02F5CEA</t>
  </si>
  <si>
    <t>Департамент охорони здоров’я Дніпропетровської обласної державної адміністрації</t>
  </si>
  <si>
    <t>180326-0FDB84C9</t>
  </si>
  <si>
    <t>160326-C8902EB6</t>
  </si>
  <si>
    <t>140326-7ACFBAEA</t>
  </si>
  <si>
    <t>Департамент соціального захисту населення Дніпропетровської обласної державної адміністрації</t>
  </si>
  <si>
    <t>Департамент капітального будівництва Дніпропетровської обласної державної адміністрації</t>
  </si>
  <si>
    <t>Розпочаті публічні інвестиційні проекти (програми публічних інвестицій)</t>
  </si>
  <si>
    <t>Нові публічні інвестиційні проекти (програми публічних інвестицій)</t>
  </si>
  <si>
    <t>РАЗОМ за секторами (галузями), у т.ч:</t>
  </si>
  <si>
    <t>Разом 
2026-2028 рр</t>
  </si>
  <si>
    <t xml:space="preserve">Реконструкція системи газопостачання котельні КЗ “Зеленопільський ПНІ” ДОР” за адресою: Дніпропетровська обл., Криворізький р-н., с. Зелене поле, вул. Південна, 46А, приєднаного до ГРМ </t>
  </si>
  <si>
    <t>Департамент освіти і науки Дніпропетровської обласної державної адміністрації</t>
  </si>
  <si>
    <t>вільні залишки коштів обласного бюджету, загальний фонд обласного бюджету</t>
  </si>
  <si>
    <t>загальний фонд обласного бюджету, вільні залишки коштів обласного бюджету, залишки коштів бюджету розвитку</t>
  </si>
  <si>
    <t>160326-4ADC8931</t>
  </si>
  <si>
    <t>Облаштування навчально-практичного центру інноваційних енергетичних технологій (Кам'янський енергетичний фаховий коледж)</t>
  </si>
  <si>
    <t>160326-953FF361</t>
  </si>
  <si>
    <t>Дооблаштування модернізованого навчально-практичного центру Дніпровського фахового коледжу технологій та дизайну</t>
  </si>
  <si>
    <t>160326-6E63D3E7</t>
  </si>
  <si>
    <t>залишки додаткової дотації з державного бюджету</t>
  </si>
  <si>
    <t>160326-678F29E6</t>
  </si>
  <si>
    <t>Створення на базі Дніпровського політехнічного фахового коледжу навчально-практичного центру з підготовки фахівців біохімічного виробництва</t>
  </si>
  <si>
    <t>110326-BB37D456</t>
  </si>
  <si>
    <t>260226-838C8250</t>
  </si>
  <si>
    <t>250326-04D6DBA2</t>
  </si>
  <si>
    <t>120326-D930BD7D</t>
  </si>
  <si>
    <t>Капітальний ремонт протирадіаційного укриття № 15663, що розташоване в приміщенні навчального корпусу за адресою: Дніпропетровська область, Нікопольський район, с-ще. Томаківка, вулиця Шосейна, будинок 10 (КЗО "Томаківський професійний аграрний ліцей" ДОР")</t>
  </si>
  <si>
    <t>Обсягу публічних інвестицій спрямованих на продовження (завершення) реалізації розпочатих публічних інвестиційних проектів</t>
  </si>
  <si>
    <t>Реконструкція частини приміщення пологового будинку КП “Дніпропетровська обласна клінічна лікарня ім. І.І. Мечникова” ДОР” за адресою: пл. Соборна,14, м. Дніпро</t>
  </si>
  <si>
    <t>Нове будівництво захисної споруди цивільного захисту КП “Криворізька міська клінічна лікарня № 2” Криворізької міської ради за адресою: Дніпропетровська область, м. Кривий Ріг, майдан Олександра Химиченка. 2”</t>
  </si>
  <si>
    <t>Капітальний ремонт КЗО “Навчально-виховний комплекс №122 “загальноосвітній навчальний заклад - дошкільний навчальний заклад” Дніпровської міської ради, за адресою:  м. Дніпро, вул. Кожедуба, 49 (у т. ч. ПКД)</t>
  </si>
  <si>
    <t>НПЦ “Роботизований комплекс складання та зварювання” Дніпровського центру професійно - технічної освіти</t>
  </si>
  <si>
    <t>Навчально-практичний центр “Інжинірінг робототехнічних систем” на базі Дніпровського фахового коледжу радіоелектроніки</t>
  </si>
  <si>
    <t>Будівництво музейного комплексу “Музей історії Петриківського розпису та народних ремесел” за адресою: Дніпропетровська область, Дніпровський район смт Петриківка, проспект Петра Калнишевського, 36А  ( у т.ч. ПКД)</t>
  </si>
  <si>
    <t>Реставрація з пристосуванням будівлі комунального підприємства “Дніпропетровська філармонія ім. Л. Б. Когана”</t>
  </si>
  <si>
    <t>Реставрація фасадів будівлі КЗК “Дніпропетровський національний історичний музей імені Д.І.Яворницького” ДОР - пам'ятки історії та архітектури національного значення (охор. № 040001-Н, № 1064) на проспекті Д.Яворницького, 16 у місті Дніпро</t>
  </si>
  <si>
    <t>Реконструкція хлораторної цеху очисних споруд КП ДОР “Аульський водовід” Дніпропетровська обл., Криничанський р-н, смт Аули, Комплекс будівель та споруд №2</t>
  </si>
  <si>
    <t>Кулінарний ХАБ в рамках навчально-практичного центру Кухар. Кондитер. Майстер ресторанного обслуговування “АРТФУДцентр” (Державний професійно-технічний навчальний заклад “Криворізький навчально-виробничий центр”)</t>
  </si>
  <si>
    <t xml:space="preserve">вільні залишки коштів обласного бюджету (співфінансування) </t>
  </si>
  <si>
    <t>Капітальний ремонт будівлі акушерського корпусу за адресою: вул. Героїв Чорнобиля, буд.16, м. Жовті Води,Дніпропетровська обл., 52209 (частина І поверху,ІІ поверх, заходи з енергозбереження будівлі) (у т. ч. ПКД)</t>
  </si>
  <si>
    <t>Навчально-практичний центр гірничих технологій (Комунальний заклад освіти “Криворізький гірничий коледж” ДОР)</t>
  </si>
  <si>
    <t>69</t>
  </si>
  <si>
    <t>55</t>
  </si>
  <si>
    <t>47</t>
  </si>
  <si>
    <t>60</t>
  </si>
  <si>
    <t>65</t>
  </si>
  <si>
    <t>71</t>
  </si>
  <si>
    <t>67</t>
  </si>
  <si>
    <t>80</t>
  </si>
  <si>
    <t xml:space="preserve">Реконструкція системи газопостачання котельні КЗ “Поливанівський психоневрологічний інтернат" Дніпропетровської обласної ради” за адресою: вул. Центральна, буд. 157, с. Поливанівка, Новомосковський р-н, Дніпропетровська область </t>
  </si>
  <si>
    <t>загальний фонд обласного бюджету, вільні залишки коштів обласного бюджету, субвенція з державного бюджету</t>
  </si>
  <si>
    <t>311025-995EB0FD</t>
  </si>
  <si>
    <t>станом на 28.05.2026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</si>
</sst>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
  </numFmts>
  <fonts count="12" x14ac:knownFonts="1">
    <font>
      <sz val="10"/>
      <color theme="1"/>
      <name val="Calibri"/>
      <family val="2"/>
      <charset val="204"/>
      <scheme val="minor"/>
    </font>
    <font>
      <sz val="14"/>
      <name val="Times New Roman"/>
      <family val="1"/>
      <charset val="204"/>
    </font>
    <font>
      <b/>
      <sz val="12"/>
      <name val="Times New Roman"/>
      <family val="1"/>
      <charset val="204"/>
    </font>
    <font>
      <sz val="12"/>
      <name val="Times New Roman"/>
      <family val="1"/>
      <charset val="204"/>
    </font>
    <font>
      <b/>
      <sz val="11"/>
      <name val="Times New Roman"/>
      <family val="1"/>
      <charset val="204"/>
    </font>
    <font>
      <b/>
      <sz val="14"/>
      <name val="Times New Roman"/>
      <family val="1"/>
      <charset val="204"/>
    </font>
    <font>
      <b/>
      <sz val="18"/>
      <name val="Times New Roman"/>
      <family val="1"/>
      <charset val="204"/>
    </font>
    <font>
      <sz val="11"/>
      <name val="Times New Roman"/>
      <family val="1"/>
      <charset val="204"/>
    </font>
    <font>
      <sz val="10"/>
      <name val="Times New Roman"/>
      <family val="1"/>
      <charset val="204"/>
    </font>
    <font>
      <b/>
      <sz val="10"/>
      <name val="Times New Roman"/>
      <family val="1"/>
      <charset val="204"/>
    </font>
    <font>
      <i/>
      <sz val="10"/>
      <name val="Times New Roman"/>
      <family val="1"/>
      <charset val="204"/>
    </font>
    <font>
      <i/>
      <sz val="1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1" fillId="0" borderId="0" xfId="0" applyFont="1" applyAlignment="1">
      <alignment horizontal="right" vertical="center"/>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xf>
    <xf numFmtId="0" fontId="8" fillId="0" borderId="0" xfId="0" applyFont="1"/>
    <xf numFmtId="0" fontId="8" fillId="4" borderId="0" xfId="0" applyFont="1" applyFill="1"/>
    <xf numFmtId="0" fontId="8" fillId="0" borderId="1" xfId="0" applyFont="1" applyBorder="1"/>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4" borderId="0" xfId="0" applyFont="1" applyFill="1"/>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wrapText="1"/>
    </xf>
    <xf numFmtId="0" fontId="8" fillId="5" borderId="0" xfId="0" applyFont="1" applyFill="1"/>
    <xf numFmtId="0" fontId="3" fillId="0" borderId="1" xfId="0" applyFont="1" applyFill="1" applyBorder="1" applyAlignment="1">
      <alignment horizontal="center" vertical="center" wrapText="1"/>
    </xf>
    <xf numFmtId="0" fontId="8" fillId="2" borderId="1" xfId="0" applyFont="1" applyFill="1" applyBorder="1"/>
    <xf numFmtId="0" fontId="3" fillId="2" borderId="1" xfId="0" applyFont="1" applyFill="1" applyBorder="1" applyAlignment="1">
      <alignment horizontal="center" vertical="center"/>
    </xf>
    <xf numFmtId="0" fontId="8" fillId="4" borderId="1" xfId="0" applyFont="1" applyFill="1" applyBorder="1"/>
    <xf numFmtId="0" fontId="10" fillId="4" borderId="1" xfId="0" applyFont="1" applyFill="1" applyBorder="1"/>
    <xf numFmtId="164" fontId="2" fillId="4" borderId="0" xfId="0" applyNumberFormat="1" applyFont="1" applyFill="1" applyBorder="1" applyAlignment="1">
      <alignment horizontal="center" vertical="center"/>
    </xf>
    <xf numFmtId="0" fontId="9" fillId="4" borderId="0" xfId="0" applyFont="1" applyFill="1" applyBorder="1"/>
    <xf numFmtId="0" fontId="9" fillId="4" borderId="0" xfId="0" applyFont="1" applyFill="1"/>
    <xf numFmtId="0" fontId="8" fillId="2" borderId="0" xfId="0" applyFont="1" applyFill="1"/>
    <xf numFmtId="0" fontId="5" fillId="2" borderId="0" xfId="0" applyFont="1" applyFill="1"/>
    <xf numFmtId="0" fontId="2" fillId="2" borderId="1" xfId="0" applyFont="1" applyFill="1" applyBorder="1"/>
    <xf numFmtId="0" fontId="2" fillId="2" borderId="1" xfId="0" applyFont="1" applyFill="1" applyBorder="1" applyAlignment="1">
      <alignment vertical="center"/>
    </xf>
    <xf numFmtId="0" fontId="7"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3" fontId="2" fillId="3" borderId="1" xfId="0" applyNumberFormat="1" applyFont="1" applyFill="1" applyBorder="1" applyAlignment="1">
      <alignment horizontal="center" vertical="center"/>
    </xf>
    <xf numFmtId="3" fontId="8" fillId="0" borderId="1" xfId="0" applyNumberFormat="1" applyFont="1" applyBorder="1"/>
    <xf numFmtId="3" fontId="3" fillId="0" borderId="1"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1" fillId="4" borderId="2" xfId="0" applyFont="1" applyFill="1" applyBorder="1" applyAlignment="1">
      <alignment horizontal="left" vertical="center" wrapText="1" indent="7"/>
    </xf>
    <xf numFmtId="0" fontId="11" fillId="4" borderId="3" xfId="0" applyFont="1" applyFill="1" applyBorder="1" applyAlignment="1">
      <alignment horizontal="left" vertical="center" wrapText="1" indent="7"/>
    </xf>
    <xf numFmtId="0" fontId="11" fillId="4" borderId="4" xfId="0" applyFont="1" applyFill="1" applyBorder="1" applyAlignment="1">
      <alignment horizontal="left" vertical="center" wrapText="1" indent="7"/>
    </xf>
    <xf numFmtId="0" fontId="2" fillId="4" borderId="1" xfId="0" applyFont="1" applyFill="1" applyBorder="1" applyAlignment="1">
      <alignment horizontal="left" vertical="center" wrapText="1"/>
    </xf>
    <xf numFmtId="4" fontId="1" fillId="0" borderId="0" xfId="0" applyNumberFormat="1" applyFont="1" applyAlignment="1">
      <alignment horizontal="left" wrapText="1"/>
    </xf>
    <xf numFmtId="0" fontId="1"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6"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xf numFmtId="0" fontId="3" fillId="0" borderId="1" xfId="0"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tabSelected="1" view="pageBreakPreview" zoomScale="85" zoomScaleNormal="100" zoomScaleSheetLayoutView="85" workbookViewId="0">
      <pane xSplit="4" ySplit="6" topLeftCell="E81" activePane="bottomRight" state="frozen"/>
      <selection pane="topRight" activeCell="E1" sqref="E1"/>
      <selection pane="bottomLeft" activeCell="A7" sqref="A7"/>
      <selection pane="bottomRight" activeCell="M6" sqref="M6"/>
    </sheetView>
  </sheetViews>
  <sheetFormatPr defaultRowHeight="12.75" x14ac:dyDescent="0.2"/>
  <cols>
    <col min="1" max="1" width="10.140625" style="31" customWidth="1"/>
    <col min="2" max="2" width="20.7109375" style="11" customWidth="1"/>
    <col min="3" max="3" width="61.42578125" style="11" customWidth="1"/>
    <col min="4" max="4" width="20.85546875" style="11" customWidth="1"/>
    <col min="5" max="5" width="20.42578125" style="11" customWidth="1"/>
    <col min="6" max="6" width="18.140625" style="11" customWidth="1"/>
    <col min="7" max="7" width="18.85546875" style="11" customWidth="1"/>
    <col min="8" max="8" width="18.42578125" style="11" customWidth="1"/>
    <col min="9" max="9" width="17.85546875" style="11" customWidth="1"/>
    <col min="10" max="10" width="21.42578125" style="11" customWidth="1"/>
    <col min="11" max="11" width="35.28515625" style="11" customWidth="1"/>
    <col min="12" max="16384" width="9.140625" style="11"/>
  </cols>
  <sheetData>
    <row r="1" spans="1:11" ht="16.5" customHeight="1" x14ac:dyDescent="0.3">
      <c r="I1" s="48"/>
      <c r="J1" s="49"/>
      <c r="K1" s="49"/>
    </row>
    <row r="2" spans="1:11" ht="76.5" customHeight="1" x14ac:dyDescent="0.2">
      <c r="A2" s="55" t="s">
        <v>113</v>
      </c>
      <c r="B2" s="55"/>
      <c r="C2" s="55"/>
      <c r="D2" s="55"/>
      <c r="E2" s="55"/>
      <c r="F2" s="55"/>
      <c r="G2" s="55"/>
      <c r="H2" s="55"/>
      <c r="I2" s="55"/>
      <c r="J2" s="55"/>
      <c r="K2" s="55"/>
    </row>
    <row r="3" spans="1:11" ht="18.75" x14ac:dyDescent="0.3">
      <c r="A3" s="32" t="s">
        <v>176</v>
      </c>
      <c r="B3" s="1"/>
      <c r="C3" s="1"/>
      <c r="D3" s="2"/>
      <c r="E3" s="1"/>
      <c r="F3" s="2"/>
      <c r="G3" s="2"/>
      <c r="H3" s="2"/>
      <c r="I3" s="2"/>
      <c r="J3" s="2"/>
      <c r="K3" s="8" t="s">
        <v>15</v>
      </c>
    </row>
    <row r="4" spans="1:11" ht="58.5" customHeight="1" x14ac:dyDescent="0.2">
      <c r="A4" s="56" t="s">
        <v>0</v>
      </c>
      <c r="B4" s="50" t="s">
        <v>111</v>
      </c>
      <c r="C4" s="50" t="s">
        <v>1</v>
      </c>
      <c r="D4" s="50" t="s">
        <v>2</v>
      </c>
      <c r="E4" s="60" t="s">
        <v>112</v>
      </c>
      <c r="F4" s="50" t="s">
        <v>3</v>
      </c>
      <c r="G4" s="50"/>
      <c r="H4" s="50"/>
      <c r="I4" s="50"/>
      <c r="J4" s="50" t="s">
        <v>4</v>
      </c>
      <c r="K4" s="56" t="s">
        <v>110</v>
      </c>
    </row>
    <row r="5" spans="1:11" ht="12.75" customHeight="1" x14ac:dyDescent="0.2">
      <c r="A5" s="57"/>
      <c r="B5" s="58"/>
      <c r="C5" s="58"/>
      <c r="D5" s="59"/>
      <c r="E5" s="60"/>
      <c r="F5" s="50" t="s">
        <v>5</v>
      </c>
      <c r="G5" s="50" t="s">
        <v>6</v>
      </c>
      <c r="H5" s="50" t="s">
        <v>7</v>
      </c>
      <c r="I5" s="50" t="s">
        <v>133</v>
      </c>
      <c r="J5" s="59"/>
      <c r="K5" s="56"/>
    </row>
    <row r="6" spans="1:11" ht="65.25" customHeight="1" x14ac:dyDescent="0.2">
      <c r="A6" s="57"/>
      <c r="B6" s="58"/>
      <c r="C6" s="58"/>
      <c r="D6" s="59"/>
      <c r="E6" s="60"/>
      <c r="F6" s="51"/>
      <c r="G6" s="51"/>
      <c r="H6" s="51"/>
      <c r="I6" s="50"/>
      <c r="J6" s="59"/>
      <c r="K6" s="56"/>
    </row>
    <row r="7" spans="1:11" ht="27" customHeight="1" x14ac:dyDescent="0.2">
      <c r="A7" s="4"/>
      <c r="B7" s="4"/>
      <c r="C7" s="4"/>
      <c r="D7" s="4" t="s">
        <v>10</v>
      </c>
      <c r="E7" s="4"/>
      <c r="F7" s="38">
        <f>F13+F14+F15+F16+F17+F18+F19+F20+F21+F22+F23+F24+F25+F26+F27+F28+F29+F30+F31+F32+F33+F41+F36+F34+F9+F10+F11+F12+F37+F38+F39+F40</f>
        <v>836428932</v>
      </c>
      <c r="G7" s="38">
        <f t="shared" ref="G7:I7" si="0">G13+G14+G15+G16+G17+G18+G19+G20+G21+G22+G23+G24+G25+G26+G27+G28+G29+G30+G31+G32+G33+G41+G36+G34+G9+G10+G11+G12+G37+G38+G39+G40</f>
        <v>370419977</v>
      </c>
      <c r="H7" s="38">
        <f t="shared" si="0"/>
        <v>234567396</v>
      </c>
      <c r="I7" s="38">
        <f t="shared" si="0"/>
        <v>1441416305</v>
      </c>
      <c r="J7" s="5"/>
      <c r="K7" s="4"/>
    </row>
    <row r="8" spans="1:11" ht="23.25" customHeight="1" x14ac:dyDescent="0.25">
      <c r="A8" s="33" t="s">
        <v>8</v>
      </c>
      <c r="B8" s="13"/>
      <c r="C8" s="13"/>
      <c r="D8" s="13"/>
      <c r="E8" s="13"/>
      <c r="F8" s="39"/>
      <c r="G8" s="39"/>
      <c r="H8" s="39"/>
      <c r="I8" s="39"/>
      <c r="J8" s="13"/>
      <c r="K8" s="13"/>
    </row>
    <row r="9" spans="1:11" ht="73.5" customHeight="1" x14ac:dyDescent="0.2">
      <c r="A9" s="35">
        <v>1</v>
      </c>
      <c r="B9" s="18" t="s">
        <v>138</v>
      </c>
      <c r="C9" s="9" t="s">
        <v>139</v>
      </c>
      <c r="D9" s="18" t="s">
        <v>10</v>
      </c>
      <c r="E9" s="13"/>
      <c r="F9" s="10">
        <v>1563000</v>
      </c>
      <c r="G9" s="10"/>
      <c r="H9" s="10"/>
      <c r="I9" s="10">
        <f>F9+G9+H9</f>
        <v>1563000</v>
      </c>
      <c r="J9" s="18" t="s">
        <v>162</v>
      </c>
      <c r="K9" s="15" t="s">
        <v>135</v>
      </c>
    </row>
    <row r="10" spans="1:11" ht="75" customHeight="1" x14ac:dyDescent="0.2">
      <c r="A10" s="35">
        <v>2</v>
      </c>
      <c r="B10" s="18" t="s">
        <v>140</v>
      </c>
      <c r="C10" s="9" t="s">
        <v>141</v>
      </c>
      <c r="D10" s="18" t="s">
        <v>10</v>
      </c>
      <c r="E10" s="13"/>
      <c r="F10" s="10">
        <v>954000</v>
      </c>
      <c r="G10" s="10"/>
      <c r="H10" s="10"/>
      <c r="I10" s="10">
        <f t="shared" ref="I10:I41" si="1">F10+G10+H10</f>
        <v>954000</v>
      </c>
      <c r="J10" s="19" t="s">
        <v>162</v>
      </c>
      <c r="K10" s="15" t="s">
        <v>135</v>
      </c>
    </row>
    <row r="11" spans="1:11" ht="86.25" customHeight="1" x14ac:dyDescent="0.2">
      <c r="A11" s="35">
        <v>3</v>
      </c>
      <c r="B11" s="18" t="s">
        <v>142</v>
      </c>
      <c r="C11" s="9" t="s">
        <v>161</v>
      </c>
      <c r="D11" s="36" t="s">
        <v>10</v>
      </c>
      <c r="E11" s="13"/>
      <c r="F11" s="10">
        <v>3140400</v>
      </c>
      <c r="G11" s="10"/>
      <c r="H11" s="10"/>
      <c r="I11" s="10">
        <f t="shared" si="1"/>
        <v>3140400</v>
      </c>
      <c r="J11" s="19" t="s">
        <v>162</v>
      </c>
      <c r="K11" s="15" t="s">
        <v>135</v>
      </c>
    </row>
    <row r="12" spans="1:11" ht="67.5" customHeight="1" x14ac:dyDescent="0.2">
      <c r="A12" s="35">
        <v>4</v>
      </c>
      <c r="B12" s="18" t="s">
        <v>144</v>
      </c>
      <c r="C12" s="9" t="s">
        <v>145</v>
      </c>
      <c r="D12" s="36" t="s">
        <v>10</v>
      </c>
      <c r="E12" s="13"/>
      <c r="F12" s="10">
        <v>490300</v>
      </c>
      <c r="G12" s="10"/>
      <c r="H12" s="10"/>
      <c r="I12" s="10">
        <f t="shared" si="1"/>
        <v>490300</v>
      </c>
      <c r="J12" s="19" t="s">
        <v>162</v>
      </c>
      <c r="K12" s="15" t="s">
        <v>135</v>
      </c>
    </row>
    <row r="13" spans="1:11" ht="72.75" customHeight="1" x14ac:dyDescent="0.2">
      <c r="A13" s="35">
        <v>5</v>
      </c>
      <c r="B13" s="18" t="s">
        <v>60</v>
      </c>
      <c r="C13" s="9" t="s">
        <v>154</v>
      </c>
      <c r="D13" s="18" t="s">
        <v>10</v>
      </c>
      <c r="E13" s="13"/>
      <c r="F13" s="10">
        <f>20000000+15000000</f>
        <v>35000000</v>
      </c>
      <c r="G13" s="10"/>
      <c r="H13" s="10"/>
      <c r="I13" s="10">
        <f t="shared" si="1"/>
        <v>35000000</v>
      </c>
      <c r="J13" s="18" t="s">
        <v>22</v>
      </c>
      <c r="K13" s="18" t="s">
        <v>129</v>
      </c>
    </row>
    <row r="14" spans="1:11" ht="66.75" customHeight="1" x14ac:dyDescent="0.2">
      <c r="A14" s="35">
        <v>6</v>
      </c>
      <c r="B14" s="18" t="s">
        <v>61</v>
      </c>
      <c r="C14" s="9" t="s">
        <v>62</v>
      </c>
      <c r="D14" s="18" t="s">
        <v>10</v>
      </c>
      <c r="E14" s="13"/>
      <c r="F14" s="10">
        <v>53780792</v>
      </c>
      <c r="G14" s="10"/>
      <c r="H14" s="10"/>
      <c r="I14" s="10">
        <f t="shared" si="1"/>
        <v>53780792</v>
      </c>
      <c r="J14" s="18" t="s">
        <v>22</v>
      </c>
      <c r="K14" s="18" t="s">
        <v>129</v>
      </c>
    </row>
    <row r="15" spans="1:11" ht="74.25" customHeight="1" x14ac:dyDescent="0.2">
      <c r="A15" s="35">
        <v>7</v>
      </c>
      <c r="B15" s="18" t="s">
        <v>63</v>
      </c>
      <c r="C15" s="9" t="s">
        <v>64</v>
      </c>
      <c r="D15" s="18" t="s">
        <v>10</v>
      </c>
      <c r="E15" s="13"/>
      <c r="F15" s="10">
        <f>33025535+19998400</f>
        <v>53023935</v>
      </c>
      <c r="G15" s="10">
        <f>20721346+98280492</f>
        <v>119001838</v>
      </c>
      <c r="H15" s="10">
        <f>31782857+24541253</f>
        <v>56324110</v>
      </c>
      <c r="I15" s="10">
        <f t="shared" si="1"/>
        <v>228349883</v>
      </c>
      <c r="J15" s="18" t="s">
        <v>22</v>
      </c>
      <c r="K15" s="18" t="s">
        <v>129</v>
      </c>
    </row>
    <row r="16" spans="1:11" ht="82.5" customHeight="1" x14ac:dyDescent="0.2">
      <c r="A16" s="35">
        <v>8</v>
      </c>
      <c r="B16" s="18" t="s">
        <v>65</v>
      </c>
      <c r="C16" s="9" t="s">
        <v>66</v>
      </c>
      <c r="D16" s="18" t="s">
        <v>10</v>
      </c>
      <c r="E16" s="13"/>
      <c r="F16" s="10">
        <f>3476022+22000000</f>
        <v>25476022</v>
      </c>
      <c r="G16" s="10"/>
      <c r="H16" s="10"/>
      <c r="I16" s="10">
        <f t="shared" si="1"/>
        <v>25476022</v>
      </c>
      <c r="J16" s="18" t="s">
        <v>117</v>
      </c>
      <c r="K16" s="18" t="s">
        <v>129</v>
      </c>
    </row>
    <row r="17" spans="1:11" ht="69.75" customHeight="1" x14ac:dyDescent="0.2">
      <c r="A17" s="35">
        <v>9</v>
      </c>
      <c r="B17" s="18" t="s">
        <v>67</v>
      </c>
      <c r="C17" s="9" t="s">
        <v>68</v>
      </c>
      <c r="D17" s="18" t="s">
        <v>10</v>
      </c>
      <c r="E17" s="13"/>
      <c r="F17" s="10">
        <f>30000000+20000000</f>
        <v>50000000</v>
      </c>
      <c r="G17" s="10">
        <v>30247865</v>
      </c>
      <c r="H17" s="10">
        <f>32733288-19990948</f>
        <v>12742340</v>
      </c>
      <c r="I17" s="10">
        <f t="shared" si="1"/>
        <v>92990205</v>
      </c>
      <c r="J17" s="18" t="s">
        <v>22</v>
      </c>
      <c r="K17" s="18" t="s">
        <v>129</v>
      </c>
    </row>
    <row r="18" spans="1:11" ht="79.5" customHeight="1" x14ac:dyDescent="0.2">
      <c r="A18" s="35">
        <v>10</v>
      </c>
      <c r="B18" s="18" t="s">
        <v>69</v>
      </c>
      <c r="C18" s="9" t="s">
        <v>70</v>
      </c>
      <c r="D18" s="18" t="s">
        <v>10</v>
      </c>
      <c r="E18" s="13"/>
      <c r="F18" s="10">
        <f>3631029+60000000</f>
        <v>63631029</v>
      </c>
      <c r="G18" s="10"/>
      <c r="H18" s="10"/>
      <c r="I18" s="10">
        <f t="shared" si="1"/>
        <v>63631029</v>
      </c>
      <c r="J18" s="18" t="s">
        <v>117</v>
      </c>
      <c r="K18" s="18" t="s">
        <v>129</v>
      </c>
    </row>
    <row r="19" spans="1:11" ht="52.5" customHeight="1" x14ac:dyDescent="0.2">
      <c r="A19" s="35">
        <v>11</v>
      </c>
      <c r="B19" s="18" t="s">
        <v>71</v>
      </c>
      <c r="C19" s="9" t="s">
        <v>72</v>
      </c>
      <c r="D19" s="18" t="s">
        <v>10</v>
      </c>
      <c r="E19" s="13"/>
      <c r="F19" s="10">
        <f>43044772+90000000</f>
        <v>133044772</v>
      </c>
      <c r="G19" s="10">
        <f>118173070-66284644</f>
        <v>51888426</v>
      </c>
      <c r="H19" s="10">
        <f>4550305-4550305</f>
        <v>0</v>
      </c>
      <c r="I19" s="10">
        <f t="shared" si="1"/>
        <v>184933198</v>
      </c>
      <c r="J19" s="18" t="s">
        <v>22</v>
      </c>
      <c r="K19" s="18" t="s">
        <v>129</v>
      </c>
    </row>
    <row r="20" spans="1:11" ht="72.75" customHeight="1" x14ac:dyDescent="0.2">
      <c r="A20" s="35">
        <v>12</v>
      </c>
      <c r="B20" s="18" t="s">
        <v>73</v>
      </c>
      <c r="C20" s="9" t="s">
        <v>74</v>
      </c>
      <c r="D20" s="18" t="s">
        <v>10</v>
      </c>
      <c r="E20" s="13"/>
      <c r="F20" s="10">
        <v>42773216</v>
      </c>
      <c r="G20" s="10"/>
      <c r="H20" s="10"/>
      <c r="I20" s="10">
        <f t="shared" si="1"/>
        <v>42773216</v>
      </c>
      <c r="J20" s="18" t="s">
        <v>22</v>
      </c>
      <c r="K20" s="18" t="s">
        <v>129</v>
      </c>
    </row>
    <row r="21" spans="1:11" ht="57.75" customHeight="1" x14ac:dyDescent="0.2">
      <c r="A21" s="35">
        <v>13</v>
      </c>
      <c r="B21" s="18" t="s">
        <v>75</v>
      </c>
      <c r="C21" s="9" t="s">
        <v>76</v>
      </c>
      <c r="D21" s="18" t="s">
        <v>10</v>
      </c>
      <c r="E21" s="13"/>
      <c r="F21" s="10">
        <f>33151882+12623000</f>
        <v>45774882</v>
      </c>
      <c r="G21" s="10">
        <f>20000000-12014038</f>
        <v>7985962</v>
      </c>
      <c r="H21" s="10"/>
      <c r="I21" s="10">
        <f t="shared" si="1"/>
        <v>53760844</v>
      </c>
      <c r="J21" s="18" t="s">
        <v>22</v>
      </c>
      <c r="K21" s="18" t="s">
        <v>129</v>
      </c>
    </row>
    <row r="22" spans="1:11" ht="72" customHeight="1" x14ac:dyDescent="0.2">
      <c r="A22" s="35">
        <v>14</v>
      </c>
      <c r="B22" s="18" t="s">
        <v>77</v>
      </c>
      <c r="C22" s="9" t="s">
        <v>78</v>
      </c>
      <c r="D22" s="18" t="s">
        <v>10</v>
      </c>
      <c r="E22" s="13"/>
      <c r="F22" s="10">
        <v>18000000</v>
      </c>
      <c r="G22" s="10"/>
      <c r="H22" s="10"/>
      <c r="I22" s="10">
        <f t="shared" si="1"/>
        <v>18000000</v>
      </c>
      <c r="J22" s="18" t="s">
        <v>22</v>
      </c>
      <c r="K22" s="18" t="s">
        <v>129</v>
      </c>
    </row>
    <row r="23" spans="1:11" ht="72" customHeight="1" x14ac:dyDescent="0.2">
      <c r="A23" s="35">
        <v>15</v>
      </c>
      <c r="B23" s="18" t="s">
        <v>79</v>
      </c>
      <c r="C23" s="9" t="s">
        <v>80</v>
      </c>
      <c r="D23" s="18" t="s">
        <v>10</v>
      </c>
      <c r="E23" s="13"/>
      <c r="F23" s="10">
        <f>6044167+29127000</f>
        <v>35171167</v>
      </c>
      <c r="G23" s="10"/>
      <c r="H23" s="10"/>
      <c r="I23" s="10">
        <f t="shared" si="1"/>
        <v>35171167</v>
      </c>
      <c r="J23" s="18" t="s">
        <v>22</v>
      </c>
      <c r="K23" s="18" t="s">
        <v>129</v>
      </c>
    </row>
    <row r="24" spans="1:11" ht="72" customHeight="1" x14ac:dyDescent="0.2">
      <c r="A24" s="35">
        <v>16</v>
      </c>
      <c r="B24" s="18" t="s">
        <v>81</v>
      </c>
      <c r="C24" s="9" t="s">
        <v>82</v>
      </c>
      <c r="D24" s="18" t="s">
        <v>10</v>
      </c>
      <c r="E24" s="13"/>
      <c r="F24" s="10">
        <v>20000000</v>
      </c>
      <c r="G24" s="10">
        <v>20000000</v>
      </c>
      <c r="H24" s="10">
        <v>14155129</v>
      </c>
      <c r="I24" s="10">
        <f t="shared" si="1"/>
        <v>54155129</v>
      </c>
      <c r="J24" s="18" t="s">
        <v>22</v>
      </c>
      <c r="K24" s="18" t="s">
        <v>129</v>
      </c>
    </row>
    <row r="25" spans="1:11" ht="105.75" customHeight="1" x14ac:dyDescent="0.2">
      <c r="A25" s="35">
        <v>17</v>
      </c>
      <c r="B25" s="18" t="s">
        <v>83</v>
      </c>
      <c r="C25" s="9" t="s">
        <v>84</v>
      </c>
      <c r="D25" s="18" t="s">
        <v>10</v>
      </c>
      <c r="E25" s="13"/>
      <c r="F25" s="10">
        <v>20000000</v>
      </c>
      <c r="G25" s="10">
        <v>20000000</v>
      </c>
      <c r="H25" s="10">
        <v>4395911</v>
      </c>
      <c r="I25" s="10">
        <f t="shared" si="1"/>
        <v>44395911</v>
      </c>
      <c r="J25" s="18" t="s">
        <v>22</v>
      </c>
      <c r="K25" s="18" t="s">
        <v>129</v>
      </c>
    </row>
    <row r="26" spans="1:11" ht="71.25" customHeight="1" x14ac:dyDescent="0.2">
      <c r="A26" s="35">
        <v>18</v>
      </c>
      <c r="B26" s="18" t="s">
        <v>85</v>
      </c>
      <c r="C26" s="9" t="s">
        <v>86</v>
      </c>
      <c r="D26" s="18" t="s">
        <v>10</v>
      </c>
      <c r="E26" s="13"/>
      <c r="F26" s="10">
        <f>44934041+10000000</f>
        <v>54934041</v>
      </c>
      <c r="G26" s="10"/>
      <c r="H26" s="10"/>
      <c r="I26" s="10">
        <f t="shared" si="1"/>
        <v>54934041</v>
      </c>
      <c r="J26" s="18" t="s">
        <v>22</v>
      </c>
      <c r="K26" s="18" t="s">
        <v>129</v>
      </c>
    </row>
    <row r="27" spans="1:11" ht="78" customHeight="1" x14ac:dyDescent="0.2">
      <c r="A27" s="35">
        <v>19</v>
      </c>
      <c r="B27" s="18" t="s">
        <v>87</v>
      </c>
      <c r="C27" s="9" t="s">
        <v>88</v>
      </c>
      <c r="D27" s="18" t="s">
        <v>10</v>
      </c>
      <c r="E27" s="13"/>
      <c r="F27" s="10">
        <f>30000000+20000000</f>
        <v>50000000</v>
      </c>
      <c r="G27" s="10">
        <f>49962901-19981810</f>
        <v>29981091</v>
      </c>
      <c r="H27" s="10"/>
      <c r="I27" s="10">
        <f t="shared" si="1"/>
        <v>79981091</v>
      </c>
      <c r="J27" s="18" t="s">
        <v>22</v>
      </c>
      <c r="K27" s="18" t="s">
        <v>129</v>
      </c>
    </row>
    <row r="28" spans="1:11" ht="66" customHeight="1" x14ac:dyDescent="0.2">
      <c r="A28" s="35">
        <v>20</v>
      </c>
      <c r="B28" s="18" t="s">
        <v>89</v>
      </c>
      <c r="C28" s="9" t="s">
        <v>90</v>
      </c>
      <c r="D28" s="18" t="s">
        <v>10</v>
      </c>
      <c r="E28" s="13"/>
      <c r="F28" s="10">
        <f>39000000-37000000</f>
        <v>2000000</v>
      </c>
      <c r="G28" s="10">
        <v>31314795</v>
      </c>
      <c r="H28" s="10">
        <v>20000000</v>
      </c>
      <c r="I28" s="10">
        <f t="shared" si="1"/>
        <v>53314795</v>
      </c>
      <c r="J28" s="18" t="s">
        <v>22</v>
      </c>
      <c r="K28" s="18" t="s">
        <v>129</v>
      </c>
    </row>
    <row r="29" spans="1:11" ht="90.75" customHeight="1" x14ac:dyDescent="0.2">
      <c r="A29" s="35">
        <v>21</v>
      </c>
      <c r="B29" s="18" t="s">
        <v>91</v>
      </c>
      <c r="C29" s="9" t="s">
        <v>92</v>
      </c>
      <c r="D29" s="18" t="s">
        <v>10</v>
      </c>
      <c r="E29" s="13"/>
      <c r="F29" s="10">
        <f>20000000+15000000</f>
        <v>35000000</v>
      </c>
      <c r="G29" s="10">
        <v>20000000</v>
      </c>
      <c r="H29" s="10">
        <v>20000000</v>
      </c>
      <c r="I29" s="10">
        <f t="shared" si="1"/>
        <v>75000000</v>
      </c>
      <c r="J29" s="18" t="s">
        <v>22</v>
      </c>
      <c r="K29" s="18" t="s">
        <v>129</v>
      </c>
    </row>
    <row r="30" spans="1:11" ht="66" customHeight="1" x14ac:dyDescent="0.2">
      <c r="A30" s="35">
        <v>22</v>
      </c>
      <c r="B30" s="18" t="s">
        <v>93</v>
      </c>
      <c r="C30" s="9" t="s">
        <v>94</v>
      </c>
      <c r="D30" s="18" t="s">
        <v>10</v>
      </c>
      <c r="E30" s="13"/>
      <c r="F30" s="10">
        <f>40000000-38000000</f>
        <v>2000000</v>
      </c>
      <c r="G30" s="10">
        <v>20000000</v>
      </c>
      <c r="H30" s="10">
        <v>37747075</v>
      </c>
      <c r="I30" s="10">
        <f t="shared" si="1"/>
        <v>59747075</v>
      </c>
      <c r="J30" s="18" t="s">
        <v>22</v>
      </c>
      <c r="K30" s="18" t="s">
        <v>129</v>
      </c>
    </row>
    <row r="31" spans="1:11" ht="66" customHeight="1" x14ac:dyDescent="0.2">
      <c r="A31" s="35">
        <v>23</v>
      </c>
      <c r="B31" s="18" t="s">
        <v>95</v>
      </c>
      <c r="C31" s="9" t="s">
        <v>96</v>
      </c>
      <c r="D31" s="18" t="s">
        <v>10</v>
      </c>
      <c r="E31" s="13"/>
      <c r="F31" s="10">
        <v>30000000</v>
      </c>
      <c r="G31" s="10">
        <v>20000000</v>
      </c>
      <c r="H31" s="10">
        <v>41225599</v>
      </c>
      <c r="I31" s="10">
        <f t="shared" si="1"/>
        <v>91225599</v>
      </c>
      <c r="J31" s="18" t="s">
        <v>22</v>
      </c>
      <c r="K31" s="18" t="s">
        <v>129</v>
      </c>
    </row>
    <row r="32" spans="1:11" ht="55.5" customHeight="1" x14ac:dyDescent="0.2">
      <c r="A32" s="35">
        <v>24</v>
      </c>
      <c r="B32" s="18" t="s">
        <v>97</v>
      </c>
      <c r="C32" s="9" t="s">
        <v>98</v>
      </c>
      <c r="D32" s="18" t="s">
        <v>10</v>
      </c>
      <c r="E32" s="13"/>
      <c r="F32" s="10">
        <f>4213864+2750000</f>
        <v>6963864</v>
      </c>
      <c r="G32" s="10"/>
      <c r="H32" s="10"/>
      <c r="I32" s="10">
        <f t="shared" si="1"/>
        <v>6963864</v>
      </c>
      <c r="J32" s="18" t="s">
        <v>22</v>
      </c>
      <c r="K32" s="18" t="s">
        <v>129</v>
      </c>
    </row>
    <row r="33" spans="1:11" ht="66" customHeight="1" x14ac:dyDescent="0.2">
      <c r="A33" s="35">
        <v>25</v>
      </c>
      <c r="B33" s="18" t="s">
        <v>99</v>
      </c>
      <c r="C33" s="9" t="s">
        <v>100</v>
      </c>
      <c r="D33" s="18" t="s">
        <v>10</v>
      </c>
      <c r="E33" s="13"/>
      <c r="F33" s="10">
        <v>20800000</v>
      </c>
      <c r="G33" s="10"/>
      <c r="H33" s="10"/>
      <c r="I33" s="10">
        <f t="shared" si="1"/>
        <v>20800000</v>
      </c>
      <c r="J33" s="18" t="s">
        <v>22</v>
      </c>
      <c r="K33" s="18" t="s">
        <v>129</v>
      </c>
    </row>
    <row r="34" spans="1:11" s="22" customFormat="1" ht="72" customHeight="1" x14ac:dyDescent="0.2">
      <c r="A34" s="35">
        <v>26</v>
      </c>
      <c r="B34" s="15" t="s">
        <v>121</v>
      </c>
      <c r="C34" s="14" t="s">
        <v>115</v>
      </c>
      <c r="D34" s="15" t="s">
        <v>10</v>
      </c>
      <c r="E34" s="24"/>
      <c r="F34" s="20">
        <v>2000000</v>
      </c>
      <c r="G34" s="20"/>
      <c r="H34" s="20"/>
      <c r="I34" s="20">
        <f t="shared" si="1"/>
        <v>2000000</v>
      </c>
      <c r="J34" s="15" t="s">
        <v>22</v>
      </c>
      <c r="K34" s="15" t="s">
        <v>129</v>
      </c>
    </row>
    <row r="35" spans="1:11" ht="27" customHeight="1" x14ac:dyDescent="0.2">
      <c r="A35" s="34" t="s">
        <v>9</v>
      </c>
      <c r="B35" s="6"/>
      <c r="C35" s="6"/>
      <c r="D35" s="6"/>
      <c r="E35" s="13"/>
      <c r="F35" s="39"/>
      <c r="G35" s="39"/>
      <c r="H35" s="39"/>
      <c r="I35" s="10"/>
      <c r="J35" s="13"/>
      <c r="K35" s="13"/>
    </row>
    <row r="36" spans="1:11" ht="72.75" customHeight="1" x14ac:dyDescent="0.2">
      <c r="A36" s="35">
        <v>27</v>
      </c>
      <c r="B36" s="18" t="s">
        <v>103</v>
      </c>
      <c r="C36" s="9" t="s">
        <v>104</v>
      </c>
      <c r="D36" s="18" t="s">
        <v>10</v>
      </c>
      <c r="E36" s="43" t="s">
        <v>165</v>
      </c>
      <c r="F36" s="10">
        <v>8851000</v>
      </c>
      <c r="G36" s="10"/>
      <c r="H36" s="10"/>
      <c r="I36" s="10">
        <f t="shared" si="1"/>
        <v>8851000</v>
      </c>
      <c r="J36" s="18" t="s">
        <v>109</v>
      </c>
      <c r="K36" s="15" t="s">
        <v>135</v>
      </c>
    </row>
    <row r="37" spans="1:11" ht="69" customHeight="1" x14ac:dyDescent="0.2">
      <c r="A37" s="35">
        <v>28</v>
      </c>
      <c r="B37" s="18" t="s">
        <v>146</v>
      </c>
      <c r="C37" s="9" t="s">
        <v>155</v>
      </c>
      <c r="D37" s="36" t="s">
        <v>10</v>
      </c>
      <c r="E37" s="37">
        <v>70</v>
      </c>
      <c r="F37" s="10">
        <v>3900000</v>
      </c>
      <c r="G37" s="10"/>
      <c r="H37" s="10"/>
      <c r="I37" s="10">
        <f t="shared" si="1"/>
        <v>3900000</v>
      </c>
      <c r="J37" s="19" t="s">
        <v>162</v>
      </c>
      <c r="K37" s="15" t="s">
        <v>135</v>
      </c>
    </row>
    <row r="38" spans="1:11" ht="75" customHeight="1" x14ac:dyDescent="0.2">
      <c r="A38" s="35">
        <v>29</v>
      </c>
      <c r="B38" s="18" t="s">
        <v>147</v>
      </c>
      <c r="C38" s="9" t="s">
        <v>156</v>
      </c>
      <c r="D38" s="36" t="s">
        <v>10</v>
      </c>
      <c r="E38" s="37">
        <v>65</v>
      </c>
      <c r="F38" s="10">
        <v>2589000</v>
      </c>
      <c r="G38" s="10"/>
      <c r="H38" s="10"/>
      <c r="I38" s="10">
        <f t="shared" si="1"/>
        <v>2589000</v>
      </c>
      <c r="J38" s="19" t="s">
        <v>162</v>
      </c>
      <c r="K38" s="15" t="s">
        <v>135</v>
      </c>
    </row>
    <row r="39" spans="1:11" ht="73.5" customHeight="1" x14ac:dyDescent="0.2">
      <c r="A39" s="35">
        <v>30</v>
      </c>
      <c r="B39" s="18" t="s">
        <v>148</v>
      </c>
      <c r="C39" s="9" t="s">
        <v>164</v>
      </c>
      <c r="D39" s="36" t="s">
        <v>10</v>
      </c>
      <c r="E39" s="37">
        <v>66</v>
      </c>
      <c r="F39" s="10">
        <v>3475000</v>
      </c>
      <c r="G39" s="10"/>
      <c r="H39" s="10"/>
      <c r="I39" s="10">
        <f t="shared" si="1"/>
        <v>3475000</v>
      </c>
      <c r="J39" s="19" t="s">
        <v>162</v>
      </c>
      <c r="K39" s="15" t="s">
        <v>135</v>
      </c>
    </row>
    <row r="40" spans="1:11" ht="87.75" customHeight="1" x14ac:dyDescent="0.2">
      <c r="A40" s="35">
        <v>31</v>
      </c>
      <c r="B40" s="18" t="s">
        <v>149</v>
      </c>
      <c r="C40" s="9" t="s">
        <v>150</v>
      </c>
      <c r="D40" s="36" t="s">
        <v>10</v>
      </c>
      <c r="E40" s="37">
        <v>88</v>
      </c>
      <c r="F40" s="10">
        <v>12092512</v>
      </c>
      <c r="G40" s="10"/>
      <c r="H40" s="10"/>
      <c r="I40" s="10">
        <f t="shared" si="1"/>
        <v>12092512</v>
      </c>
      <c r="J40" s="18" t="s">
        <v>143</v>
      </c>
      <c r="K40" s="15" t="s">
        <v>135</v>
      </c>
    </row>
    <row r="41" spans="1:11" ht="86.25" customHeight="1" x14ac:dyDescent="0.2">
      <c r="A41" s="35">
        <v>32</v>
      </c>
      <c r="B41" s="18" t="s">
        <v>101</v>
      </c>
      <c r="C41" s="9" t="s">
        <v>102</v>
      </c>
      <c r="D41" s="36" t="s">
        <v>10</v>
      </c>
      <c r="E41" s="43" t="s">
        <v>166</v>
      </c>
      <c r="F41" s="10"/>
      <c r="G41" s="10"/>
      <c r="H41" s="10">
        <v>27977232</v>
      </c>
      <c r="I41" s="10">
        <f t="shared" si="1"/>
        <v>27977232</v>
      </c>
      <c r="J41" s="18" t="s">
        <v>22</v>
      </c>
      <c r="K41" s="18" t="s">
        <v>129</v>
      </c>
    </row>
    <row r="42" spans="1:11" ht="30" customHeight="1" x14ac:dyDescent="0.2">
      <c r="A42" s="3"/>
      <c r="B42" s="3"/>
      <c r="C42" s="4"/>
      <c r="D42" s="4" t="s">
        <v>11</v>
      </c>
      <c r="E42" s="4"/>
      <c r="F42" s="38">
        <f>F44+F45+F46+F47+F48+F49+F50+F51+F52+F53+F56+F54+F57+F58+F59+F60</f>
        <v>1093273800</v>
      </c>
      <c r="G42" s="38">
        <f t="shared" ref="G42:I42" si="2">G44+G45+G46+G47+G48+G49+G50+G51+G52+G53+G56+G54+G57+G58+G59+G60</f>
        <v>200000000</v>
      </c>
      <c r="H42" s="38">
        <f t="shared" si="2"/>
        <v>210663000</v>
      </c>
      <c r="I42" s="38">
        <f t="shared" si="2"/>
        <v>1503936800</v>
      </c>
      <c r="J42" s="5"/>
      <c r="K42" s="4"/>
    </row>
    <row r="43" spans="1:11" ht="24.75" customHeight="1" x14ac:dyDescent="0.25">
      <c r="A43" s="33" t="s">
        <v>8</v>
      </c>
      <c r="B43" s="13"/>
      <c r="C43" s="13"/>
      <c r="D43" s="13"/>
      <c r="E43" s="13"/>
      <c r="F43" s="39"/>
      <c r="G43" s="39"/>
      <c r="H43" s="39"/>
      <c r="I43" s="39"/>
      <c r="J43" s="13"/>
      <c r="K43" s="13"/>
    </row>
    <row r="44" spans="1:11" ht="54.75" customHeight="1" x14ac:dyDescent="0.2">
      <c r="A44" s="35">
        <v>33</v>
      </c>
      <c r="B44" s="18" t="s">
        <v>25</v>
      </c>
      <c r="C44" s="9" t="s">
        <v>26</v>
      </c>
      <c r="D44" s="18" t="s">
        <v>11</v>
      </c>
      <c r="E44" s="13"/>
      <c r="F44" s="10"/>
      <c r="G44" s="10"/>
      <c r="H44" s="10">
        <v>20000000</v>
      </c>
      <c r="I44" s="10">
        <f t="shared" ref="I44:I48" si="3">F44+G44+H44</f>
        <v>20000000</v>
      </c>
      <c r="J44" s="18" t="s">
        <v>22</v>
      </c>
      <c r="K44" s="18" t="s">
        <v>129</v>
      </c>
    </row>
    <row r="45" spans="1:11" ht="86.25" customHeight="1" x14ac:dyDescent="0.2">
      <c r="A45" s="35">
        <v>34</v>
      </c>
      <c r="B45" s="18" t="s">
        <v>27</v>
      </c>
      <c r="C45" s="9" t="s">
        <v>28</v>
      </c>
      <c r="D45" s="18" t="s">
        <v>11</v>
      </c>
      <c r="E45" s="13"/>
      <c r="F45" s="10"/>
      <c r="G45" s="10"/>
      <c r="H45" s="10">
        <v>20663000</v>
      </c>
      <c r="I45" s="10">
        <f t="shared" si="3"/>
        <v>20663000</v>
      </c>
      <c r="J45" s="18" t="s">
        <v>22</v>
      </c>
      <c r="K45" s="18" t="s">
        <v>129</v>
      </c>
    </row>
    <row r="46" spans="1:11" ht="84" customHeight="1" x14ac:dyDescent="0.2">
      <c r="A46" s="35">
        <v>35</v>
      </c>
      <c r="B46" s="18" t="s">
        <v>29</v>
      </c>
      <c r="C46" s="9" t="s">
        <v>30</v>
      </c>
      <c r="D46" s="18" t="s">
        <v>11</v>
      </c>
      <c r="E46" s="13"/>
      <c r="F46" s="40">
        <f>7572000</f>
        <v>7572000</v>
      </c>
      <c r="G46" s="10">
        <f>49921700+97996098</f>
        <v>147917798</v>
      </c>
      <c r="H46" s="10">
        <f>90000000+60000000</f>
        <v>150000000</v>
      </c>
      <c r="I46" s="10">
        <f t="shared" si="3"/>
        <v>305489798</v>
      </c>
      <c r="J46" s="23" t="s">
        <v>136</v>
      </c>
      <c r="K46" s="18" t="s">
        <v>129</v>
      </c>
    </row>
    <row r="47" spans="1:11" ht="120.75" customHeight="1" x14ac:dyDescent="0.2">
      <c r="A47" s="35">
        <v>36</v>
      </c>
      <c r="B47" s="18" t="s">
        <v>31</v>
      </c>
      <c r="C47" s="9" t="s">
        <v>32</v>
      </c>
      <c r="D47" s="18" t="s">
        <v>11</v>
      </c>
      <c r="E47" s="13"/>
      <c r="F47" s="10">
        <f>150000000+150000000+348273800</f>
        <v>648273800</v>
      </c>
      <c r="G47" s="10"/>
      <c r="H47" s="10"/>
      <c r="I47" s="10">
        <f t="shared" si="3"/>
        <v>648273800</v>
      </c>
      <c r="J47" s="18" t="s">
        <v>174</v>
      </c>
      <c r="K47" s="18" t="s">
        <v>129</v>
      </c>
    </row>
    <row r="48" spans="1:11" ht="111" customHeight="1" x14ac:dyDescent="0.2">
      <c r="A48" s="35">
        <v>37</v>
      </c>
      <c r="B48" s="18" t="s">
        <v>33</v>
      </c>
      <c r="C48" s="9" t="s">
        <v>34</v>
      </c>
      <c r="D48" s="18" t="s">
        <v>11</v>
      </c>
      <c r="E48" s="13"/>
      <c r="F48" s="10">
        <f>118292051+180000000</f>
        <v>298292051</v>
      </c>
      <c r="G48" s="10">
        <f>140078300-97996098</f>
        <v>42082202</v>
      </c>
      <c r="H48" s="10">
        <f>60000000-60000000</f>
        <v>0</v>
      </c>
      <c r="I48" s="10">
        <f t="shared" si="3"/>
        <v>340374253</v>
      </c>
      <c r="J48" s="15" t="s">
        <v>137</v>
      </c>
      <c r="K48" s="18" t="s">
        <v>129</v>
      </c>
    </row>
    <row r="49" spans="1:11" ht="83.25" customHeight="1" x14ac:dyDescent="0.2">
      <c r="A49" s="35">
        <v>38</v>
      </c>
      <c r="B49" s="18" t="s">
        <v>35</v>
      </c>
      <c r="C49" s="9" t="s">
        <v>36</v>
      </c>
      <c r="D49" s="18" t="s">
        <v>11</v>
      </c>
      <c r="E49" s="13"/>
      <c r="F49" s="10">
        <f>902000+20428000</f>
        <v>21330000</v>
      </c>
      <c r="G49" s="10"/>
      <c r="H49" s="10"/>
      <c r="I49" s="10">
        <f t="shared" ref="I49:I54" si="4">F49+G49+H49</f>
        <v>21330000</v>
      </c>
      <c r="J49" s="18" t="s">
        <v>117</v>
      </c>
      <c r="K49" s="18" t="s">
        <v>129</v>
      </c>
    </row>
    <row r="50" spans="1:11" ht="58.5" customHeight="1" x14ac:dyDescent="0.2">
      <c r="A50" s="35">
        <v>39</v>
      </c>
      <c r="B50" s="18" t="s">
        <v>37</v>
      </c>
      <c r="C50" s="9" t="s">
        <v>38</v>
      </c>
      <c r="D50" s="18" t="s">
        <v>11</v>
      </c>
      <c r="E50" s="13"/>
      <c r="F50" s="10">
        <f>17077987-13000000</f>
        <v>4077987</v>
      </c>
      <c r="G50" s="10"/>
      <c r="H50" s="39"/>
      <c r="I50" s="10">
        <f t="shared" si="4"/>
        <v>4077987</v>
      </c>
      <c r="J50" s="18" t="s">
        <v>22</v>
      </c>
      <c r="K50" s="18" t="s">
        <v>129</v>
      </c>
    </row>
    <row r="51" spans="1:11" ht="71.25" customHeight="1" x14ac:dyDescent="0.2">
      <c r="A51" s="35">
        <v>40</v>
      </c>
      <c r="B51" s="18" t="s">
        <v>39</v>
      </c>
      <c r="C51" s="9" t="s">
        <v>40</v>
      </c>
      <c r="D51" s="18" t="s">
        <v>11</v>
      </c>
      <c r="E51" s="13"/>
      <c r="F51" s="10">
        <v>10966322</v>
      </c>
      <c r="G51" s="10"/>
      <c r="H51" s="39"/>
      <c r="I51" s="10">
        <f t="shared" si="4"/>
        <v>10966322</v>
      </c>
      <c r="J51" s="18" t="s">
        <v>22</v>
      </c>
      <c r="K51" s="18" t="s">
        <v>129</v>
      </c>
    </row>
    <row r="52" spans="1:11" ht="103.5" customHeight="1" x14ac:dyDescent="0.2">
      <c r="A52" s="35">
        <v>41</v>
      </c>
      <c r="B52" s="15" t="s">
        <v>41</v>
      </c>
      <c r="C52" s="14" t="s">
        <v>42</v>
      </c>
      <c r="D52" s="15" t="s">
        <v>11</v>
      </c>
      <c r="E52" s="24"/>
      <c r="F52" s="20">
        <f>83094876+23000000-74000000</f>
        <v>32094876</v>
      </c>
      <c r="G52" s="20"/>
      <c r="H52" s="20"/>
      <c r="I52" s="20">
        <f t="shared" si="4"/>
        <v>32094876</v>
      </c>
      <c r="J52" s="15" t="s">
        <v>114</v>
      </c>
      <c r="K52" s="18" t="s">
        <v>129</v>
      </c>
    </row>
    <row r="53" spans="1:11" ht="99.75" customHeight="1" x14ac:dyDescent="0.2">
      <c r="A53" s="35">
        <v>42</v>
      </c>
      <c r="B53" s="25" t="s">
        <v>43</v>
      </c>
      <c r="C53" s="14" t="s">
        <v>44</v>
      </c>
      <c r="D53" s="15" t="s">
        <v>11</v>
      </c>
      <c r="E53" s="24"/>
      <c r="F53" s="20">
        <f>81666764+23000000-74000000</f>
        <v>30666764</v>
      </c>
      <c r="G53" s="20"/>
      <c r="H53" s="20"/>
      <c r="I53" s="20">
        <f t="shared" si="4"/>
        <v>30666764</v>
      </c>
      <c r="J53" s="15" t="s">
        <v>114</v>
      </c>
      <c r="K53" s="18" t="s">
        <v>129</v>
      </c>
    </row>
    <row r="54" spans="1:11" ht="72" customHeight="1" x14ac:dyDescent="0.2">
      <c r="A54" s="35">
        <v>43</v>
      </c>
      <c r="B54" s="25" t="s">
        <v>175</v>
      </c>
      <c r="C54" s="14" t="s">
        <v>118</v>
      </c>
      <c r="D54" s="15" t="s">
        <v>11</v>
      </c>
      <c r="E54" s="24"/>
      <c r="F54" s="20">
        <v>1000000</v>
      </c>
      <c r="G54" s="20"/>
      <c r="H54" s="20"/>
      <c r="I54" s="20">
        <f t="shared" si="4"/>
        <v>1000000</v>
      </c>
      <c r="J54" s="18" t="s">
        <v>116</v>
      </c>
      <c r="K54" s="18" t="s">
        <v>129</v>
      </c>
    </row>
    <row r="55" spans="1:11" ht="24" customHeight="1" x14ac:dyDescent="0.2">
      <c r="A55" s="34" t="s">
        <v>9</v>
      </c>
      <c r="B55" s="13"/>
      <c r="C55" s="13"/>
      <c r="D55" s="13"/>
      <c r="E55" s="13"/>
      <c r="F55" s="39"/>
      <c r="G55" s="39"/>
      <c r="H55" s="39"/>
      <c r="I55" s="39"/>
      <c r="J55" s="13"/>
      <c r="K55" s="13"/>
    </row>
    <row r="56" spans="1:11" ht="85.5" customHeight="1" x14ac:dyDescent="0.2">
      <c r="A56" s="35">
        <v>44</v>
      </c>
      <c r="B56" s="18" t="s">
        <v>45</v>
      </c>
      <c r="C56" s="9" t="s">
        <v>46</v>
      </c>
      <c r="D56" s="18" t="s">
        <v>11</v>
      </c>
      <c r="E56" s="43" t="s">
        <v>167</v>
      </c>
      <c r="F56" s="10">
        <f>5000000+5000000</f>
        <v>10000000</v>
      </c>
      <c r="G56" s="10">
        <v>10000000</v>
      </c>
      <c r="H56" s="10">
        <v>20000000</v>
      </c>
      <c r="I56" s="10">
        <f>F56+G56+H56</f>
        <v>40000000</v>
      </c>
      <c r="J56" s="18" t="s">
        <v>117</v>
      </c>
      <c r="K56" s="18" t="s">
        <v>129</v>
      </c>
    </row>
    <row r="57" spans="1:11" ht="72" customHeight="1" x14ac:dyDescent="0.2">
      <c r="A57" s="35">
        <v>45</v>
      </c>
      <c r="B57" s="18" t="s">
        <v>120</v>
      </c>
      <c r="C57" s="9" t="s">
        <v>163</v>
      </c>
      <c r="D57" s="18" t="s">
        <v>11</v>
      </c>
      <c r="E57" s="37">
        <v>66</v>
      </c>
      <c r="F57" s="10">
        <f>3000000</f>
        <v>3000000</v>
      </c>
      <c r="G57" s="10"/>
      <c r="H57" s="10"/>
      <c r="I57" s="10">
        <f>F57+G57+H57</f>
        <v>3000000</v>
      </c>
      <c r="J57" s="18" t="s">
        <v>22</v>
      </c>
      <c r="K57" s="18" t="s">
        <v>129</v>
      </c>
    </row>
    <row r="58" spans="1:11" ht="71.25" customHeight="1" x14ac:dyDescent="0.2">
      <c r="A58" s="35">
        <v>46</v>
      </c>
      <c r="B58" s="18" t="s">
        <v>119</v>
      </c>
      <c r="C58" s="9" t="s">
        <v>153</v>
      </c>
      <c r="D58" s="18" t="s">
        <v>11</v>
      </c>
      <c r="E58" s="37">
        <v>56</v>
      </c>
      <c r="F58" s="10">
        <f>20000000</f>
        <v>20000000</v>
      </c>
      <c r="G58" s="10"/>
      <c r="H58" s="10"/>
      <c r="I58" s="10">
        <f>F58+G58+H58</f>
        <v>20000000</v>
      </c>
      <c r="J58" s="18" t="s">
        <v>116</v>
      </c>
      <c r="K58" s="18" t="s">
        <v>129</v>
      </c>
    </row>
    <row r="59" spans="1:11" ht="81.75" customHeight="1" x14ac:dyDescent="0.2">
      <c r="A59" s="35">
        <v>47</v>
      </c>
      <c r="B59" s="18" t="s">
        <v>123</v>
      </c>
      <c r="C59" s="9" t="s">
        <v>122</v>
      </c>
      <c r="D59" s="18" t="s">
        <v>11</v>
      </c>
      <c r="E59" s="37">
        <v>61</v>
      </c>
      <c r="F59" s="10">
        <f>2500000</f>
        <v>2500000</v>
      </c>
      <c r="G59" s="10"/>
      <c r="H59" s="10"/>
      <c r="I59" s="10">
        <f>F59+G59+H59</f>
        <v>2500000</v>
      </c>
      <c r="J59" s="18" t="s">
        <v>116</v>
      </c>
      <c r="K59" s="18" t="s">
        <v>124</v>
      </c>
    </row>
    <row r="60" spans="1:11" ht="66" customHeight="1" x14ac:dyDescent="0.2">
      <c r="A60" s="35">
        <v>48</v>
      </c>
      <c r="B60" s="18" t="s">
        <v>125</v>
      </c>
      <c r="C60" s="9" t="s">
        <v>152</v>
      </c>
      <c r="D60" s="18" t="s">
        <v>11</v>
      </c>
      <c r="E60" s="37">
        <v>61</v>
      </c>
      <c r="F60" s="10">
        <f>3500000</f>
        <v>3500000</v>
      </c>
      <c r="G60" s="10"/>
      <c r="H60" s="10"/>
      <c r="I60" s="10">
        <f>F60+G60+H60</f>
        <v>3500000</v>
      </c>
      <c r="J60" s="18" t="s">
        <v>116</v>
      </c>
      <c r="K60" s="18" t="s">
        <v>124</v>
      </c>
    </row>
    <row r="61" spans="1:11" ht="31.5" customHeight="1" x14ac:dyDescent="0.2">
      <c r="A61" s="3"/>
      <c r="B61" s="3"/>
      <c r="C61" s="4"/>
      <c r="D61" s="4" t="s">
        <v>12</v>
      </c>
      <c r="E61" s="4"/>
      <c r="F61" s="38">
        <f>F63+F64+F65+F66+F67+F68</f>
        <v>63339236</v>
      </c>
      <c r="G61" s="38">
        <f t="shared" ref="G61:I61" si="5">G63+G64+G65+G66+G67+G68</f>
        <v>40139633</v>
      </c>
      <c r="H61" s="38">
        <f t="shared" si="5"/>
        <v>38916545</v>
      </c>
      <c r="I61" s="38">
        <f t="shared" si="5"/>
        <v>142395414</v>
      </c>
      <c r="J61" s="5"/>
      <c r="K61" s="4"/>
    </row>
    <row r="62" spans="1:11" ht="27" customHeight="1" x14ac:dyDescent="0.2">
      <c r="A62" s="34" t="s">
        <v>9</v>
      </c>
      <c r="B62" s="13"/>
      <c r="C62" s="13"/>
      <c r="D62" s="13"/>
      <c r="E62" s="13"/>
      <c r="F62" s="39"/>
      <c r="G62" s="39"/>
      <c r="H62" s="39"/>
      <c r="I62" s="39"/>
      <c r="J62" s="13"/>
      <c r="K62" s="13"/>
    </row>
    <row r="63" spans="1:11" ht="57" customHeight="1" x14ac:dyDescent="0.2">
      <c r="A63" s="35">
        <v>49</v>
      </c>
      <c r="B63" s="18" t="s">
        <v>16</v>
      </c>
      <c r="C63" s="9" t="s">
        <v>23</v>
      </c>
      <c r="D63" s="18" t="s">
        <v>12</v>
      </c>
      <c r="E63" s="43" t="s">
        <v>165</v>
      </c>
      <c r="F63" s="10">
        <v>27903667</v>
      </c>
      <c r="G63" s="10">
        <v>40139633</v>
      </c>
      <c r="H63" s="10">
        <v>4313693</v>
      </c>
      <c r="I63" s="10">
        <f>F63+G63+H63</f>
        <v>72356993</v>
      </c>
      <c r="J63" s="18" t="s">
        <v>22</v>
      </c>
      <c r="K63" s="18" t="s">
        <v>128</v>
      </c>
    </row>
    <row r="64" spans="1:11" ht="72" customHeight="1" x14ac:dyDescent="0.2">
      <c r="A64" s="35">
        <v>50</v>
      </c>
      <c r="B64" s="18" t="s">
        <v>17</v>
      </c>
      <c r="C64" s="9" t="s">
        <v>18</v>
      </c>
      <c r="D64" s="18" t="s">
        <v>12</v>
      </c>
      <c r="E64" s="43" t="s">
        <v>168</v>
      </c>
      <c r="F64" s="10"/>
      <c r="G64" s="10"/>
      <c r="H64" s="10">
        <v>34602852</v>
      </c>
      <c r="I64" s="10">
        <f t="shared" ref="I64:I68" si="6">F64+G64+H64</f>
        <v>34602852</v>
      </c>
      <c r="J64" s="18" t="s">
        <v>22</v>
      </c>
      <c r="K64" s="18" t="s">
        <v>128</v>
      </c>
    </row>
    <row r="65" spans="1:11" ht="81.75" customHeight="1" x14ac:dyDescent="0.2">
      <c r="A65" s="35">
        <v>51</v>
      </c>
      <c r="B65" s="18" t="s">
        <v>19</v>
      </c>
      <c r="C65" s="9" t="s">
        <v>24</v>
      </c>
      <c r="D65" s="18" t="s">
        <v>12</v>
      </c>
      <c r="E65" s="43" t="s">
        <v>169</v>
      </c>
      <c r="F65" s="10">
        <v>6230000</v>
      </c>
      <c r="G65" s="10"/>
      <c r="H65" s="10"/>
      <c r="I65" s="10">
        <f t="shared" si="6"/>
        <v>6230000</v>
      </c>
      <c r="J65" s="18" t="s">
        <v>22</v>
      </c>
      <c r="K65" s="18" t="s">
        <v>128</v>
      </c>
    </row>
    <row r="66" spans="1:11" ht="60.75" customHeight="1" x14ac:dyDescent="0.2">
      <c r="A66" s="35">
        <v>52</v>
      </c>
      <c r="B66" s="18" t="s">
        <v>20</v>
      </c>
      <c r="C66" s="9" t="s">
        <v>21</v>
      </c>
      <c r="D66" s="18" t="s">
        <v>12</v>
      </c>
      <c r="E66" s="43" t="s">
        <v>165</v>
      </c>
      <c r="F66" s="10">
        <v>25879360</v>
      </c>
      <c r="G66" s="10"/>
      <c r="H66" s="10"/>
      <c r="I66" s="10">
        <f t="shared" si="6"/>
        <v>25879360</v>
      </c>
      <c r="J66" s="18" t="s">
        <v>22</v>
      </c>
      <c r="K66" s="18" t="s">
        <v>128</v>
      </c>
    </row>
    <row r="67" spans="1:11" ht="85.5" customHeight="1" x14ac:dyDescent="0.2">
      <c r="A67" s="35">
        <v>53</v>
      </c>
      <c r="B67" s="18" t="s">
        <v>126</v>
      </c>
      <c r="C67" s="9" t="s">
        <v>173</v>
      </c>
      <c r="D67" s="19" t="s">
        <v>12</v>
      </c>
      <c r="E67" s="37">
        <v>61</v>
      </c>
      <c r="F67" s="10">
        <v>963400</v>
      </c>
      <c r="G67" s="10"/>
      <c r="H67" s="10"/>
      <c r="I67" s="10">
        <f t="shared" si="6"/>
        <v>963400</v>
      </c>
      <c r="J67" s="18" t="s">
        <v>116</v>
      </c>
      <c r="K67" s="18" t="s">
        <v>128</v>
      </c>
    </row>
    <row r="68" spans="1:11" ht="66.75" customHeight="1" x14ac:dyDescent="0.2">
      <c r="A68" s="35">
        <v>54</v>
      </c>
      <c r="B68" s="18" t="s">
        <v>127</v>
      </c>
      <c r="C68" s="9" t="s">
        <v>134</v>
      </c>
      <c r="D68" s="19" t="s">
        <v>12</v>
      </c>
      <c r="E68" s="37">
        <v>69</v>
      </c>
      <c r="F68" s="10">
        <v>2362809</v>
      </c>
      <c r="G68" s="10"/>
      <c r="H68" s="10"/>
      <c r="I68" s="10">
        <f t="shared" si="6"/>
        <v>2362809</v>
      </c>
      <c r="J68" s="18" t="s">
        <v>116</v>
      </c>
      <c r="K68" s="18" t="s">
        <v>128</v>
      </c>
    </row>
    <row r="69" spans="1:11" ht="32.25" customHeight="1" x14ac:dyDescent="0.2">
      <c r="A69" s="3"/>
      <c r="B69" s="3"/>
      <c r="C69" s="4"/>
      <c r="D69" s="17" t="s">
        <v>14</v>
      </c>
      <c r="E69" s="4"/>
      <c r="F69" s="38">
        <f>F71+F72+F73+F74+F76+F77+F78+F79</f>
        <v>0</v>
      </c>
      <c r="G69" s="38">
        <f t="shared" ref="G69:I69" si="7">G71+G72+G73+G74+G76+G77+G78+G79</f>
        <v>121988700</v>
      </c>
      <c r="H69" s="38">
        <f t="shared" si="7"/>
        <v>226080000</v>
      </c>
      <c r="I69" s="38">
        <f t="shared" si="7"/>
        <v>348068700</v>
      </c>
      <c r="J69" s="5"/>
      <c r="K69" s="4"/>
    </row>
    <row r="70" spans="1:11" ht="21" customHeight="1" x14ac:dyDescent="0.25">
      <c r="A70" s="33" t="s">
        <v>8</v>
      </c>
      <c r="B70" s="13"/>
      <c r="C70" s="13"/>
      <c r="D70" s="13"/>
      <c r="E70" s="13"/>
      <c r="F70" s="39"/>
      <c r="G70" s="39"/>
      <c r="H70" s="39"/>
      <c r="I70" s="39"/>
      <c r="J70" s="13"/>
      <c r="K70" s="13"/>
    </row>
    <row r="71" spans="1:11" ht="51" customHeight="1" x14ac:dyDescent="0.2">
      <c r="A71" s="35">
        <v>55</v>
      </c>
      <c r="B71" s="18" t="s">
        <v>47</v>
      </c>
      <c r="C71" s="9" t="s">
        <v>48</v>
      </c>
      <c r="D71" s="18" t="s">
        <v>14</v>
      </c>
      <c r="E71" s="13"/>
      <c r="F71" s="10"/>
      <c r="G71" s="10">
        <v>6523820</v>
      </c>
      <c r="H71" s="10">
        <v>7780079</v>
      </c>
      <c r="I71" s="10">
        <f t="shared" ref="I71:I79" si="8">F71+G71+H71</f>
        <v>14303899</v>
      </c>
      <c r="J71" s="18" t="s">
        <v>22</v>
      </c>
      <c r="K71" s="18" t="s">
        <v>129</v>
      </c>
    </row>
    <row r="72" spans="1:11" ht="83.25" customHeight="1" x14ac:dyDescent="0.2">
      <c r="A72" s="35">
        <v>56</v>
      </c>
      <c r="B72" s="18" t="s">
        <v>49</v>
      </c>
      <c r="C72" s="9" t="s">
        <v>157</v>
      </c>
      <c r="D72" s="18" t="s">
        <v>14</v>
      </c>
      <c r="E72" s="13"/>
      <c r="F72" s="10"/>
      <c r="G72" s="10">
        <v>81770328</v>
      </c>
      <c r="H72" s="10">
        <v>56379843</v>
      </c>
      <c r="I72" s="10">
        <f t="shared" si="8"/>
        <v>138150171</v>
      </c>
      <c r="J72" s="18" t="s">
        <v>22</v>
      </c>
      <c r="K72" s="18" t="s">
        <v>129</v>
      </c>
    </row>
    <row r="73" spans="1:11" ht="54" customHeight="1" x14ac:dyDescent="0.2">
      <c r="A73" s="35">
        <v>57</v>
      </c>
      <c r="B73" s="18" t="s">
        <v>50</v>
      </c>
      <c r="C73" s="9" t="s">
        <v>158</v>
      </c>
      <c r="D73" s="18" t="s">
        <v>14</v>
      </c>
      <c r="E73" s="13"/>
      <c r="F73" s="10"/>
      <c r="G73" s="10"/>
      <c r="H73" s="10">
        <v>45444020</v>
      </c>
      <c r="I73" s="10">
        <f t="shared" si="8"/>
        <v>45444020</v>
      </c>
      <c r="J73" s="18" t="s">
        <v>22</v>
      </c>
      <c r="K73" s="18" t="s">
        <v>129</v>
      </c>
    </row>
    <row r="74" spans="1:11" ht="71.25" customHeight="1" x14ac:dyDescent="0.2">
      <c r="A74" s="35">
        <v>58</v>
      </c>
      <c r="B74" s="18" t="s">
        <v>51</v>
      </c>
      <c r="C74" s="9" t="s">
        <v>52</v>
      </c>
      <c r="D74" s="18" t="s">
        <v>14</v>
      </c>
      <c r="E74" s="13"/>
      <c r="F74" s="10"/>
      <c r="G74" s="10">
        <v>11825852</v>
      </c>
      <c r="H74" s="10">
        <v>50000000</v>
      </c>
      <c r="I74" s="10">
        <f t="shared" si="8"/>
        <v>61825852</v>
      </c>
      <c r="J74" s="18" t="s">
        <v>22</v>
      </c>
      <c r="K74" s="18" t="s">
        <v>129</v>
      </c>
    </row>
    <row r="75" spans="1:11" ht="15.75" x14ac:dyDescent="0.2">
      <c r="A75" s="34" t="s">
        <v>9</v>
      </c>
      <c r="B75" s="13"/>
      <c r="C75" s="13"/>
      <c r="D75" s="13"/>
      <c r="E75" s="13"/>
      <c r="F75" s="39"/>
      <c r="G75" s="39"/>
      <c r="H75" s="39"/>
      <c r="I75" s="39"/>
      <c r="J75" s="13"/>
      <c r="K75" s="13"/>
    </row>
    <row r="76" spans="1:11" ht="85.5" customHeight="1" x14ac:dyDescent="0.2">
      <c r="A76" s="35">
        <v>59</v>
      </c>
      <c r="B76" s="18" t="s">
        <v>53</v>
      </c>
      <c r="C76" s="9" t="s">
        <v>159</v>
      </c>
      <c r="D76" s="18" t="s">
        <v>14</v>
      </c>
      <c r="E76" s="43" t="s">
        <v>169</v>
      </c>
      <c r="F76" s="10"/>
      <c r="G76" s="10"/>
      <c r="H76" s="10">
        <v>23000000</v>
      </c>
      <c r="I76" s="10">
        <f t="shared" si="8"/>
        <v>23000000</v>
      </c>
      <c r="J76" s="18" t="s">
        <v>22</v>
      </c>
      <c r="K76" s="18" t="s">
        <v>129</v>
      </c>
    </row>
    <row r="77" spans="1:11" ht="68.25" customHeight="1" x14ac:dyDescent="0.2">
      <c r="A77" s="35">
        <v>60</v>
      </c>
      <c r="B77" s="18" t="s">
        <v>54</v>
      </c>
      <c r="C77" s="9" t="s">
        <v>55</v>
      </c>
      <c r="D77" s="18" t="s">
        <v>14</v>
      </c>
      <c r="E77" s="43" t="s">
        <v>170</v>
      </c>
      <c r="F77" s="10"/>
      <c r="G77" s="10"/>
      <c r="H77" s="10">
        <v>11000000</v>
      </c>
      <c r="I77" s="10">
        <f t="shared" si="8"/>
        <v>11000000</v>
      </c>
      <c r="J77" s="18" t="s">
        <v>22</v>
      </c>
      <c r="K77" s="18" t="s">
        <v>129</v>
      </c>
    </row>
    <row r="78" spans="1:11" ht="67.5" customHeight="1" x14ac:dyDescent="0.2">
      <c r="A78" s="35">
        <v>61</v>
      </c>
      <c r="B78" s="18" t="s">
        <v>56</v>
      </c>
      <c r="C78" s="9" t="s">
        <v>57</v>
      </c>
      <c r="D78" s="18" t="s">
        <v>14</v>
      </c>
      <c r="E78" s="43" t="s">
        <v>170</v>
      </c>
      <c r="F78" s="10"/>
      <c r="G78" s="10">
        <v>12000000</v>
      </c>
      <c r="H78" s="10">
        <v>18600000</v>
      </c>
      <c r="I78" s="10">
        <f t="shared" si="8"/>
        <v>30600000</v>
      </c>
      <c r="J78" s="18" t="s">
        <v>22</v>
      </c>
      <c r="K78" s="18" t="s">
        <v>129</v>
      </c>
    </row>
    <row r="79" spans="1:11" ht="84.75" customHeight="1" x14ac:dyDescent="0.2">
      <c r="A79" s="35">
        <v>62</v>
      </c>
      <c r="B79" s="18" t="s">
        <v>58</v>
      </c>
      <c r="C79" s="9" t="s">
        <v>59</v>
      </c>
      <c r="D79" s="18" t="s">
        <v>14</v>
      </c>
      <c r="E79" s="43" t="s">
        <v>165</v>
      </c>
      <c r="F79" s="10"/>
      <c r="G79" s="10">
        <v>9868700</v>
      </c>
      <c r="H79" s="10">
        <v>13876058</v>
      </c>
      <c r="I79" s="10">
        <f t="shared" si="8"/>
        <v>23744758</v>
      </c>
      <c r="J79" s="18" t="s">
        <v>22</v>
      </c>
      <c r="K79" s="18" t="s">
        <v>129</v>
      </c>
    </row>
    <row r="80" spans="1:11" ht="48.75" customHeight="1" x14ac:dyDescent="0.2">
      <c r="A80" s="7"/>
      <c r="B80" s="7"/>
      <c r="C80" s="4"/>
      <c r="D80" s="17" t="s">
        <v>13</v>
      </c>
      <c r="E80" s="4"/>
      <c r="F80" s="38">
        <f>F82+F83</f>
        <v>218047332</v>
      </c>
      <c r="G80" s="38">
        <f t="shared" ref="G80:I80" si="9">G82+G83</f>
        <v>145840668</v>
      </c>
      <c r="H80" s="38">
        <f t="shared" si="9"/>
        <v>141396779</v>
      </c>
      <c r="I80" s="38">
        <f t="shared" si="9"/>
        <v>505284779</v>
      </c>
      <c r="J80" s="5"/>
      <c r="K80" s="4"/>
    </row>
    <row r="81" spans="1:11" ht="24" customHeight="1" x14ac:dyDescent="0.2">
      <c r="A81" s="34" t="s">
        <v>9</v>
      </c>
      <c r="B81" s="13"/>
      <c r="C81" s="13"/>
      <c r="D81" s="13"/>
      <c r="E81" s="13"/>
      <c r="F81" s="39"/>
      <c r="G81" s="39"/>
      <c r="H81" s="39"/>
      <c r="I81" s="39"/>
      <c r="J81" s="13"/>
      <c r="K81" s="13"/>
    </row>
    <row r="82" spans="1:11" ht="60.75" customHeight="1" x14ac:dyDescent="0.2">
      <c r="A82" s="35">
        <v>63</v>
      </c>
      <c r="B82" s="18" t="s">
        <v>106</v>
      </c>
      <c r="C82" s="9" t="s">
        <v>160</v>
      </c>
      <c r="D82" s="18" t="s">
        <v>13</v>
      </c>
      <c r="E82" s="43" t="s">
        <v>171</v>
      </c>
      <c r="F82" s="10">
        <v>100000000</v>
      </c>
      <c r="G82" s="10">
        <v>100000000</v>
      </c>
      <c r="H82" s="10">
        <v>100000000</v>
      </c>
      <c r="I82" s="10">
        <f t="shared" ref="I82:I83" si="10">F82+G82+H82</f>
        <v>300000000</v>
      </c>
      <c r="J82" s="18" t="s">
        <v>22</v>
      </c>
      <c r="K82" s="18" t="s">
        <v>108</v>
      </c>
    </row>
    <row r="83" spans="1:11" ht="101.25" customHeight="1" x14ac:dyDescent="0.2">
      <c r="A83" s="35">
        <v>64</v>
      </c>
      <c r="B83" s="18" t="s">
        <v>107</v>
      </c>
      <c r="C83" s="9" t="s">
        <v>105</v>
      </c>
      <c r="D83" s="18" t="s">
        <v>13</v>
      </c>
      <c r="E83" s="43" t="s">
        <v>172</v>
      </c>
      <c r="F83" s="10">
        <v>118047332</v>
      </c>
      <c r="G83" s="10">
        <v>45840668</v>
      </c>
      <c r="H83" s="10">
        <v>41396779</v>
      </c>
      <c r="I83" s="10">
        <f t="shared" si="10"/>
        <v>205284779</v>
      </c>
      <c r="J83" s="18" t="s">
        <v>22</v>
      </c>
      <c r="K83" s="18" t="s">
        <v>108</v>
      </c>
    </row>
    <row r="84" spans="1:11" s="12" customFormat="1" ht="38.25" customHeight="1" x14ac:dyDescent="0.2">
      <c r="A84" s="52" t="s">
        <v>132</v>
      </c>
      <c r="B84" s="53"/>
      <c r="C84" s="53"/>
      <c r="D84" s="53"/>
      <c r="E84" s="54"/>
      <c r="F84" s="41">
        <f>F7+F42+F61+F69+F80</f>
        <v>2211089300</v>
      </c>
      <c r="G84" s="41">
        <f>G7+G42+G61+G69+G80</f>
        <v>878388978</v>
      </c>
      <c r="H84" s="41">
        <f>H7+H42+H61+H69+H80</f>
        <v>851623720</v>
      </c>
      <c r="I84" s="41">
        <f>I7+I42+I61+I69+I80</f>
        <v>3941101998</v>
      </c>
      <c r="J84" s="26"/>
      <c r="K84" s="26"/>
    </row>
    <row r="85" spans="1:11" s="16" customFormat="1" ht="23.25" customHeight="1" x14ac:dyDescent="0.2">
      <c r="A85" s="44" t="s">
        <v>130</v>
      </c>
      <c r="B85" s="45"/>
      <c r="C85" s="45" t="s">
        <v>9</v>
      </c>
      <c r="D85" s="45"/>
      <c r="E85" s="46"/>
      <c r="F85" s="42">
        <f>F13+F14+F15+F16+F17+F18+F19+F20+F21+F22+F23+F24+F25+F26+F27+F28+F29+F30+F31+F32+F33+F44+F45+F46+F47+F48+F49+F50+F51+F52+F53+F71+F72+F73+F74+F34+F54+F9+F10+F11+F12</f>
        <v>1859795220</v>
      </c>
      <c r="G85" s="42">
        <f t="shared" ref="G85:I85" si="11">G13+G14+G15+G16+G17+G18+G19+G20+G21+G22+G23+G24+G25+G26+G27+G28+G29+G30+G31+G32+G33+G44+G45+G46+G47+G48+G49+G50+G51+G52+G53+G71+G72+G73+G74+G34+G54+G9+G10+G11+G12</f>
        <v>660539977</v>
      </c>
      <c r="H85" s="42">
        <f t="shared" si="11"/>
        <v>556857106</v>
      </c>
      <c r="I85" s="42">
        <f t="shared" si="11"/>
        <v>3077192303</v>
      </c>
      <c r="J85" s="27"/>
      <c r="K85" s="27"/>
    </row>
    <row r="86" spans="1:11" s="16" customFormat="1" ht="23.25" customHeight="1" x14ac:dyDescent="0.2">
      <c r="A86" s="44" t="s">
        <v>131</v>
      </c>
      <c r="B86" s="45"/>
      <c r="C86" s="45" t="s">
        <v>8</v>
      </c>
      <c r="D86" s="45"/>
      <c r="E86" s="46"/>
      <c r="F86" s="42">
        <f>F83+F82+F79+F78+F77+F76++F66+F65+F64+F63+F41+F36+F56+F67+F68+F57+F58+F59+F60+F37+F38+F39+F40</f>
        <v>351294080</v>
      </c>
      <c r="G86" s="42">
        <f t="shared" ref="G86:I86" si="12">G83+G82+G79+G78+G77+G76++G66+G65+G64+G63+G41+G36+G56+G67+G68+G57+G58+G59+G60+G37+G38+G39+G40</f>
        <v>217849001</v>
      </c>
      <c r="H86" s="42">
        <f t="shared" si="12"/>
        <v>294766614</v>
      </c>
      <c r="I86" s="42">
        <f t="shared" si="12"/>
        <v>863909695</v>
      </c>
      <c r="J86" s="27"/>
      <c r="K86" s="27"/>
    </row>
    <row r="87" spans="1:11" s="30" customFormat="1" ht="36" customHeight="1" x14ac:dyDescent="0.2">
      <c r="A87" s="47" t="s">
        <v>151</v>
      </c>
      <c r="B87" s="47"/>
      <c r="C87" s="47" t="s">
        <v>8</v>
      </c>
      <c r="D87" s="47"/>
      <c r="E87" s="47"/>
      <c r="F87" s="21">
        <f>F85/F84</f>
        <v>0.84112171317549222</v>
      </c>
      <c r="G87" s="28"/>
      <c r="H87" s="28"/>
      <c r="I87" s="28"/>
      <c r="J87" s="29"/>
      <c r="K87" s="29"/>
    </row>
  </sheetData>
  <mergeCells count="18">
    <mergeCell ref="I1:K1"/>
    <mergeCell ref="G5:G6"/>
    <mergeCell ref="H5:H6"/>
    <mergeCell ref="I5:I6"/>
    <mergeCell ref="A84:E84"/>
    <mergeCell ref="A2:K2"/>
    <mergeCell ref="A4:A6"/>
    <mergeCell ref="B4:B6"/>
    <mergeCell ref="C4:C6"/>
    <mergeCell ref="D4:D6"/>
    <mergeCell ref="E4:E6"/>
    <mergeCell ref="F4:I4"/>
    <mergeCell ref="J4:J6"/>
    <mergeCell ref="K4:K6"/>
    <mergeCell ref="F5:F6"/>
    <mergeCell ref="A85:E85"/>
    <mergeCell ref="A86:E86"/>
    <mergeCell ref="A87:E87"/>
  </mergeCells>
  <printOptions horizontalCentered="1"/>
  <pageMargins left="0" right="0" top="0.35433070866141736" bottom="0.35433070866141736" header="0.31496062992125984" footer="0.31496062992125984"/>
  <pageSetup paperSize="9" scale="61" fitToHeight="100" orientation="landscape"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Зведений перелік на 28.05.26</vt:lpstr>
      <vt:lpstr>'Зведений перелік на 28.05.26'!Заголовки_для_друку</vt:lpstr>
      <vt:lpstr>'Зведений перелік на 28.05.26'!Область_друку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Денисенко Тетяна</dc:creator>
  <cp:lastModifiedBy>Денисенко Тетяна</cp:lastModifiedBy>
  <cp:lastPrinted>2026-05-28T08:56:23Z</cp:lastPrinted>
  <dcterms:created xsi:type="dcterms:W3CDTF">2025-11-19T10:14:02Z</dcterms:created>
  <dcterms:modified xsi:type="dcterms:W3CDTF">2026-05-28T08:56:27Z</dcterms:modified>
</cp:coreProperties>
</file>